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ask_กองราคา\Ton_Task_01-11-66\ปีงบประมาณ 2567\2.แนวปฏิบัติ_ส่งเสริมท่องเที่ยว\19_ก.พ._67\แนวปฏิบัติ_ส่งเสริมท่องเที่ยว\2567\2.แนวปฏิบัติ\2.3ตารางคำนวณภาษ๊ไวน์\"/>
    </mc:Choice>
  </mc:AlternateContent>
  <xr:revisionPtr revIDLastSave="0" documentId="13_ncr:1_{8133DD7D-188F-46B0-BE27-A2ABD83160AA}" xr6:coauthVersionLast="36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ตัวอย่างการคำนวณ" sheetId="5" r:id="rId1"/>
    <sheet name="การคำนวณภาษีสรรพสามิต" sheetId="11" r:id="rId2"/>
    <sheet name="ไวน์" sheetId="1" state="hidden" r:id="rId3"/>
    <sheet name="Data" sheetId="4" state="hidden" r:id="rId4"/>
  </sheets>
  <definedNames>
    <definedName name="_xlnm.Print_Area" localSheetId="1">การคำนวณภาษีสรรพสามิต!$B$2:$J$34</definedName>
    <definedName name="_xlnm.Print_Area" localSheetId="0">ตัวอย่างการคำนวณ!$B$2:$J$34</definedName>
    <definedName name="_xlnm.Print_Area" localSheetId="2">ไวน์!$B$1:$G$32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1" l="1"/>
  <c r="E13" i="11"/>
  <c r="D28" i="11" s="1"/>
  <c r="D34" i="5"/>
  <c r="E13" i="5"/>
  <c r="D28" i="5" s="1"/>
  <c r="E28" i="11" l="1"/>
  <c r="F28" i="11"/>
  <c r="E28" i="5"/>
  <c r="F28" i="5"/>
  <c r="G28" i="5" l="1"/>
  <c r="H28" i="5" s="1"/>
  <c r="G28" i="11"/>
  <c r="H28" i="11" s="1"/>
  <c r="J28" i="11" s="1"/>
  <c r="E34" i="11" l="1"/>
  <c r="F34" i="11" s="1"/>
  <c r="H34" i="11" l="1"/>
  <c r="G34" i="11"/>
  <c r="I34" i="11" l="1"/>
  <c r="E36" i="11" s="1"/>
  <c r="J28" i="5"/>
  <c r="E34" i="5" l="1"/>
  <c r="F34" i="5" s="1"/>
  <c r="C11" i="1"/>
  <c r="B24" i="1" s="1"/>
  <c r="D24" i="1" s="1"/>
  <c r="B28" i="1"/>
  <c r="G34" i="5" l="1"/>
  <c r="H34" i="5"/>
  <c r="C24" i="1"/>
  <c r="E24" i="1" l="1"/>
  <c r="F24" i="1" s="1"/>
  <c r="G24" i="1" s="1"/>
  <c r="C28" i="1"/>
  <c r="D28" i="1" l="1"/>
  <c r="F28" i="1" s="1"/>
  <c r="E28" i="1" l="1"/>
  <c r="G28" i="1" s="1"/>
  <c r="G31" i="1" s="1"/>
  <c r="C30" i="1" s="1"/>
  <c r="C31" i="1" l="1"/>
  <c r="D31" i="1"/>
  <c r="I34" i="5" l="1"/>
  <c r="E3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excise</author>
  </authors>
  <commentList>
    <comment ref="E13" authorId="0" shapeId="0" xr:uid="{6A5A5F18-967A-4354-9573-AE2B60317609}">
      <text>
        <r>
          <rPr>
            <b/>
            <sz val="10"/>
            <color indexed="81"/>
            <rFont val="Tahoma"/>
            <family val="2"/>
          </rPr>
          <t>การคำรวณภาษี:
เมื่อผู้นำเข้ากรอกตัวเลข มูลค่าสินค้า สกุลเงินต่างประเทศ และ อัตราแลกเปลี่ยน ณ วันที่นำเข้าแล้ว ตารางจะคำนวณ มูลค่าสินค้า ที่เป็นสกุลเงินบาทให้โดยอัตโนมัติ</t>
        </r>
      </text>
    </comment>
    <comment ref="G26" authorId="0" shapeId="0" xr:uid="{66A2CDC1-4DA2-4D36-B0A0-C72AD627F3B3}">
      <text>
        <r>
          <rPr>
            <b/>
            <sz val="10"/>
            <color indexed="81"/>
            <rFont val="Tahoma"/>
            <family val="2"/>
          </rPr>
          <t>การคำนวณภาษี:
อ้างอิงตามมาตรา 17 แห่งพระราชบัญญัติศุลกากร พ.ศ. 2560 และกฎกระทรวงการกำหนดราคาศุลกากรและการใช้ราคาศุลกากร พ.ศ. 2560 ลงวันที่ 13 พฤศจิกายน 2560</t>
        </r>
      </text>
    </comment>
    <comment ref="I2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การคำนวณภาษี:
ให้ใช้ค่าใช้จ่ายเพื่อนำเข้าสินค้าตามหลักฐานการจ่ายจริง</t>
        </r>
      </text>
    </comment>
    <comment ref="J26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การคำนวณภาษี: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ราคาที่ใช้เป็นฐานในการคำนวณภาษี เป็นการประยุกต์ใช้โดยอ้างอิงตามข้อ 2.8 ข้อควรทราบและแนวปฏิบัติตามแบบแจ้งข้อมูลการนำเข้าสินค้า ที่กำหนดไว้ ดังนี้ 
           “2.8 ช่อง (8) ราคาที่ใช้เป็นฐานในการคำนวณภาษี ให้พิจารณาจาก 
                   2.8.1 เทียบเคียงกับสินค้าประเภท ชนิด คุณภาพ และปริมาณเดียวกันหรือใกล้เคียงกันของผู้นำเข้าหรือผู้ประกอบอุตสาหกรรมรายอื่น ที่มีจำหน่ายในประเทศ
                   2.8.2 ต้นทุนในการนำเข้าสินค้านั้น บวกด้วยอากรศุลกากร และค่าใช้จ่ายอื่น ๆ” </t>
        </r>
      </text>
    </comment>
    <comment ref="E27" authorId="0" shapeId="0" xr:uid="{C39E0372-05B7-4392-A129-10F8E2348C5C}">
      <text>
        <r>
          <rPr>
            <b/>
            <sz val="10"/>
            <color indexed="81"/>
            <rFont val="Tahoma"/>
            <family val="2"/>
          </rPr>
          <t xml:space="preserve">การคำนวณภาษี:
อ้างอิงตามประกาศกรมศุลกากร ที่ 16/2561 เรื่อง การกำหนดมูลค่าของรายการค่าประกันภัย ค่าขนส่งของ ค่าขนของลง ค่าขนของขึ้น หรือค่าจัดการต่าง ๆ ลงวันที่ 23 มกราคม 2561  และประกาศกรมศุลกากร ที่ 223/2564 เรื่อง แก้ไขเพิ่มเติมประกาศกรมศุลกากร ที่ 16/2561 ลงวันที่ 29 ธันวาคม 2564 </t>
        </r>
      </text>
    </comment>
    <comment ref="F27" authorId="0" shapeId="0" xr:uid="{223EF7B8-E17C-4EC2-A10A-FC9D696CD794}">
      <text>
        <r>
          <rPr>
            <b/>
            <sz val="10"/>
            <color indexed="81"/>
            <rFont val="Tahoma"/>
            <family val="2"/>
          </rPr>
          <t xml:space="preserve">การคำนวณภาษี:
อ้างอิงตามประกาศกรมศุลกากร ที่ 16/2561 เรื่อง การกำหนดมูลค่าของรายการค่าประกันภัย ค่าขนส่งของ ค่าขนของลง ค่าขนของขึ้น หรือค่าจัดการต่าง ๆ ลงวันที่ 23 มกราคม 2561  และประกาศกรมศุลกากร ที่ 223/2564 เรื่อง แก้ไขเพิ่มเติมประกาศกรมศุลกากร ที่ 16/2561 ลงวันที่ 29 ธันวาคม 2564 </t>
        </r>
      </text>
    </comment>
    <comment ref="H27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การคำนวณภาษี: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สินค้าไวน์ทุกชนิดได้รับการยกเว้นอากรศุลกากร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excise</author>
  </authors>
  <commentList>
    <comment ref="E13" authorId="0" shapeId="0" xr:uid="{70C85D3B-6F9B-4A71-B140-B4231AAA8AC0}">
      <text>
        <r>
          <rPr>
            <b/>
            <sz val="10"/>
            <color indexed="81"/>
            <rFont val="Tahoma"/>
            <family val="2"/>
          </rPr>
          <t>การคำรวณภาษี:
เมื่อผู้นำเข้ากรอกตัวเลข มูลค่าสินค้า สกุลเงินต่างประเทศ และ อัตราแลกเปลี่ยน ณ วันที่นำเข้าแล้ว ตารางจะคำนวณ มูลค่าสินค้า ที่เป็นสกุลเงินบาทให้โดยอัตโนมัติ</t>
        </r>
      </text>
    </comment>
    <comment ref="G26" authorId="0" shapeId="0" xr:uid="{28B5B106-259C-41CB-87CD-8B035DC37513}">
      <text>
        <r>
          <rPr>
            <b/>
            <sz val="10"/>
            <color indexed="81"/>
            <rFont val="Tahoma"/>
            <family val="2"/>
          </rPr>
          <t>การคำนวณภาษี:
อ้างอิงตามมาตรา 17 แห่งพระราชบัญญัติศุลกากร พ.ศ. 2560 และกฎกระทรวงการกำหนดราคาศุลกากรและการใช้ราคาศุลกากร พ.ศ. 2560 ลงวันที่ 13 พฤศจิกายน 2560</t>
        </r>
      </text>
    </comment>
    <comment ref="I26" authorId="0" shapeId="0" xr:uid="{801745CA-B00C-4FA4-A959-F768607F66C1}">
      <text>
        <r>
          <rPr>
            <b/>
            <sz val="10"/>
            <color indexed="81"/>
            <rFont val="Tahoma"/>
            <family val="2"/>
          </rPr>
          <t>การคำนวณภาษี:
ให้ใช้ค่าใช้จ่ายเพื่อนำเข้าสินค้าตามหลักฐานการจ่ายจริง</t>
        </r>
      </text>
    </comment>
    <comment ref="J26" authorId="0" shapeId="0" xr:uid="{B8098931-8F95-4553-8224-01651D51F4DF}">
      <text>
        <r>
          <rPr>
            <b/>
            <sz val="10"/>
            <color indexed="81"/>
            <rFont val="Tahoma"/>
            <family val="2"/>
          </rPr>
          <t>การคำนวณภาษี: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ราคาที่ใช้เป็นฐานในการคำนวณภาษี เป็นการประยุกต์ใช้โดยอ้างอิงตามข้อ 2.8 ข้อควรทราบและแนวปฏิบัติตามแบบแจ้งข้อมูลการนำเข้าสินค้า ที่กำหนดไว้ ดังนี้ 
           “2.8 ช่อง (8) ราคาที่ใช้เป็นฐานในการคำนวณภาษี ให้พิจารณาจาก 
                   2.8.1 เทียบเคียงกับสินค้าประเภท ชนิด คุณภาพ และปริมาณเดียวกันหรือใกล้เคียงกันของผู้นำเข้าหรือผู้ประกอบอุตสาหกรรมรายอื่น ที่มีจำหน่ายในประเทศ
                   2.8.2 ต้นทุนในการนำเข้าสินค้านั้น บวกด้วยอากรศุลกากร และค่าใช้จ่ายอื่น ๆ” </t>
        </r>
      </text>
    </comment>
    <comment ref="E27" authorId="0" shapeId="0" xr:uid="{FC3708E1-DE88-4C3C-9958-D5510DB587B7}">
      <text>
        <r>
          <rPr>
            <b/>
            <sz val="10"/>
            <color indexed="81"/>
            <rFont val="Tahoma"/>
            <family val="2"/>
          </rPr>
          <t xml:space="preserve">การคำนวณภาษี:
อ้างอิงตามประกาศกรมศุลกากร ที่ 16/2561 เรื่อง การกำหนดมูลค่าของรายการค่าประกันภัย ค่าขนส่งของ ค่าขนของลง ค่าขนของขึ้น หรือค่าจัดการต่าง ๆ ลงวันที่ 23 มกราคม 2561  และประกาศกรมศุลกากร ที่ 223/2564 เรื่อง แก้ไขเพิ่มเติมประกาศกรมศุลกากร ที่ 16/2561 ลงวันที่ 29 ธันวาคม 2564 </t>
        </r>
      </text>
    </comment>
    <comment ref="F27" authorId="0" shapeId="0" xr:uid="{10FBF966-EF51-4E38-92DA-6F89B34F91AD}">
      <text>
        <r>
          <rPr>
            <b/>
            <sz val="10"/>
            <color indexed="81"/>
            <rFont val="Tahoma"/>
            <family val="2"/>
          </rPr>
          <t xml:space="preserve">การคำนวณภาษี:
อ้างอิงตามประกาศกรมศุลกากร ที่ 16/2561 เรื่อง การกำหนดมูลค่าของรายการค่าประกันภัย ค่าขนส่งของ ค่าขนของลง ค่าขนของขึ้น หรือค่าจัดการต่าง ๆ ลงวันที่ 23 มกราคม 2561  และประกาศกรมศุลกากร ที่ 223/2564 เรื่อง แก้ไขเพิ่มเติมประกาศกรมศุลกากร ที่ 16/2561 ลงวันที่ 29 ธันวาคม 2564 </t>
        </r>
      </text>
    </comment>
    <comment ref="H27" authorId="0" shapeId="0" xr:uid="{9E9EA33B-EB2D-4FB4-840F-25A8230AFF4C}">
      <text>
        <r>
          <rPr>
            <b/>
            <sz val="10"/>
            <color indexed="81"/>
            <rFont val="Tahoma"/>
            <family val="2"/>
          </rPr>
          <t>การคำนวณภาษี: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สินค้าไวน์ทุกชนิดได้รับการยกเว้นอากรศุลกากร</t>
        </r>
      </text>
    </comment>
  </commentList>
</comments>
</file>

<file path=xl/sharedStrings.xml><?xml version="1.0" encoding="utf-8"?>
<sst xmlns="http://schemas.openxmlformats.org/spreadsheetml/2006/main" count="156" uniqueCount="95">
  <si>
    <t>แรงแอลกอฮอล์</t>
  </si>
  <si>
    <t>ขนาดบรรจุ</t>
  </si>
  <si>
    <t>จำนวน</t>
  </si>
  <si>
    <t>ภาษีมหาดไทย</t>
  </si>
  <si>
    <t>ชนิดสุรา</t>
  </si>
  <si>
    <t>ดีกรี</t>
  </si>
  <si>
    <t>เงินอุดหนุน 4 กองทุน</t>
  </si>
  <si>
    <t>ขวด</t>
  </si>
  <si>
    <t>รวมภาษีสรรพสามิต</t>
  </si>
  <si>
    <t>ลิตรต่อขวด</t>
  </si>
  <si>
    <t>รวมภาษีที่พึงชำระ</t>
  </si>
  <si>
    <t>รวมมูลค่าสินค้า+ภาษีที่พึงชำระ</t>
  </si>
  <si>
    <t>ทดสอบสูตร</t>
  </si>
  <si>
    <t>ภาษีสรรพสามิตตามมูลค่า ร้อยละ 5</t>
  </si>
  <si>
    <t>ภาษีสรรพสามิต (Excise Tax)</t>
  </si>
  <si>
    <t>ตามมูลค่า (Per Value)</t>
  </si>
  <si>
    <t>ตามปริมาณ (Per Volumn)</t>
  </si>
  <si>
    <t>ข้อมูลสินค้า</t>
  </si>
  <si>
    <t>มูลค่าสินค้า</t>
  </si>
  <si>
    <t>บาท/ขวด</t>
  </si>
  <si>
    <t>การคำนวณมูลค่าสินค้าและภาษีที่พึงชำระ</t>
  </si>
  <si>
    <t>ค่าอากรขาเข้า
(Import Tax)</t>
  </si>
  <si>
    <t>รวมมูลค่าสินค้า
(Cost CIF)</t>
  </si>
  <si>
    <t>ค่าขนส่ง
(Freight)</t>
  </si>
  <si>
    <t>ค่าประกันภัย
(Insurance)</t>
  </si>
  <si>
    <t>มูลค่าสินค้า
(Cost FOB)</t>
  </si>
  <si>
    <t>ตารางการคำนวณมูลค่าสินค้าและภาษีที่พึงชำระ</t>
  </si>
  <si>
    <t>(ระบุสกุลเงินต่างประเทศ)</t>
  </si>
  <si>
    <t>อัตราแลกเปลี่ยน 
ณ วันที่นำเข้า</t>
  </si>
  <si>
    <t>สุราแช่ชนิดไวน์</t>
  </si>
  <si>
    <t>https://www.customs.go.th/content_special.php?link=exch_search.php&amp;lang=th&amp;left_menu=nmenu_esevice_003</t>
  </si>
  <si>
    <t>ค้นหาอัตราแลกเปลี่ยนได้จากเว็บไซต์กรมศุลกากร https://www.customs.go.th</t>
  </si>
  <si>
    <t>Château Clerc Milon Pauillac (Grand Cru Classé) 2015</t>
  </si>
  <si>
    <t>USD/Unit</t>
  </si>
  <si>
    <t>**มูลค่าสินค้า</t>
  </si>
  <si>
    <r>
      <t xml:space="preserve">บาท ต่อ </t>
    </r>
    <r>
      <rPr>
        <u/>
        <sz val="16"/>
        <color rgb="FF000099"/>
        <rFont val="TH Sarabun New"/>
        <family val="2"/>
      </rPr>
      <t>USD</t>
    </r>
  </si>
  <si>
    <t>หน่วย : บาท</t>
  </si>
  <si>
    <t>ราคาที่ใช้เป็น
ฐานในการคำนวณภาษี</t>
  </si>
  <si>
    <t>(ระบุเงินบาทต่อสกุลเงินต่างประเทศ)</t>
  </si>
  <si>
    <t>ค้นหาอัตราแลกเปลี่ยน ณ วันที่นำเข้า ได้จากเว็บไซต์กรมศุลกากร https://www.customs.go.th</t>
  </si>
  <si>
    <t>ตามปริมาณ</t>
  </si>
  <si>
    <t>ตามมูลค่า</t>
  </si>
  <si>
    <t>ภาษีสรรพสามิต</t>
  </si>
  <si>
    <t xml:space="preserve">   (1) C = Cost (ต้นทุนสินค้า) ให้ใช้ราคาตามใบเสร็จ (Receipt) หรือราคา FOB จากบัญชีรายการสินค้า (Invoice)  </t>
  </si>
  <si>
    <t xml:space="preserve">   (4) ค่าอากรขาเข้า = ราคา CIF x อัตราศุลกากรขาเข้า</t>
  </si>
  <si>
    <t>กรอกข้อมูล</t>
  </si>
  <si>
    <t>กรุณากรอกข้อมูล (ถ้ามี)</t>
  </si>
  <si>
    <t>สุราแช่ชนิดไวน์และสปาร์กลิ้งไวน์ที่ทำจากองุ่น</t>
  </si>
  <si>
    <t xml:space="preserve">ดีกรี  </t>
  </si>
  <si>
    <t>บาท/หน่วย (ขวด/กระป๋อง)</t>
  </si>
  <si>
    <t>ลิตรต่อภาชนะบรรจุ (ขวด/กระป๋อง)</t>
  </si>
  <si>
    <t>ขวด/กระป๋อง</t>
  </si>
  <si>
    <t>การคำนวณมูลค่าสินค้าและภาษีที่ต้องชำระ</t>
  </si>
  <si>
    <t>ฐานในการคำนวณภาษี</t>
  </si>
  <si>
    <t>ชื่อ/ยี่ห้อสุรา</t>
  </si>
  <si>
    <t>รวมภาษีที่พึงต้องชำระ</t>
  </si>
  <si>
    <t xml:space="preserve">   (2) I = Insurance (ค่าประกันภัย) ให้ใช้ค่าประกันภัยตามที่จ่ายจริง กรณีไม่มี
ค่าประกันภัยหรือไม่มีเอกสารหลักฐานการจ่ายค่าประกันภัย ให้บวกค่าประกันภัยขึ้นอีกร้อยละ 1 ของราคา FOB </t>
  </si>
  <si>
    <t>ราคาที่ใช้เป็นฐานในการ
คำนวณภาษีสรรพสามิต</t>
  </si>
  <si>
    <t>ตัวอย่างการคำนวณราคาที่ใช้เป็นฐานในการคำนวณภาษีสรรพสามิต และภาษีที่พึงต้องชำระ</t>
  </si>
  <si>
    <r>
      <t>(กรณีระบบฐานข้อมูลไวน์ไม่มี "</t>
    </r>
    <r>
      <rPr>
        <b/>
        <sz val="18"/>
        <color rgb="FFFF0000"/>
        <rFont val="TH SarabunPSK"/>
        <family val="2"/>
      </rPr>
      <t>มูลค่าเบื้องต้น</t>
    </r>
    <r>
      <rPr>
        <b/>
        <sz val="18"/>
        <color theme="1"/>
        <rFont val="TH SarabunPSK"/>
        <family val="2"/>
      </rPr>
      <t>" )</t>
    </r>
  </si>
  <si>
    <r>
      <rPr>
        <b/>
        <sz val="16"/>
        <color rgb="FFFF0000"/>
        <rFont val="TH SarabunPSK"/>
        <family val="2"/>
      </rPr>
      <t>**</t>
    </r>
    <r>
      <rPr>
        <b/>
        <sz val="16"/>
        <color rgb="FF000099"/>
        <rFont val="TH SarabunPSK"/>
        <family val="2"/>
      </rPr>
      <t>มูลค่าสินค้า 
กรณีเป็นสกุลเงินต่างประเทศ</t>
    </r>
  </si>
  <si>
    <r>
      <rPr>
        <b/>
        <sz val="16"/>
        <color rgb="FFFF0000"/>
        <rFont val="TH SarabunPSK"/>
        <family val="2"/>
      </rPr>
      <t>**</t>
    </r>
    <r>
      <rPr>
        <b/>
        <sz val="16"/>
        <color rgb="FF000099"/>
        <rFont val="TH SarabunPSK"/>
        <family val="2"/>
      </rPr>
      <t>อัตราแลกเปลี่ยน 
ณ วันที่นำเข้า</t>
    </r>
  </si>
  <si>
    <r>
      <t>ค่าประกันภัย (Insurance)</t>
    </r>
    <r>
      <rPr>
        <b/>
        <vertAlign val="superscript"/>
        <sz val="16"/>
        <color theme="1"/>
        <rFont val="TH SarabunPSK"/>
        <family val="2"/>
      </rPr>
      <t>(2)</t>
    </r>
  </si>
  <si>
    <r>
      <t>ค่าขนส่ง (Freight)</t>
    </r>
    <r>
      <rPr>
        <b/>
        <vertAlign val="superscript"/>
        <sz val="16"/>
        <color theme="1"/>
        <rFont val="TH SarabunPSK"/>
        <family val="2"/>
      </rPr>
      <t>(3)</t>
    </r>
  </si>
  <si>
    <r>
      <t>ค่าอากรขาเข้า (Import Tax)</t>
    </r>
    <r>
      <rPr>
        <b/>
        <vertAlign val="superscript"/>
        <sz val="16"/>
        <color theme="1"/>
        <rFont val="TH SarabunPSK"/>
        <family val="2"/>
      </rPr>
      <t>(4)</t>
    </r>
  </si>
  <si>
    <t>ภาษีที่พึงต้องชำระ</t>
  </si>
  <si>
    <t>ภาษีเก็บเพิ่มเพื่อราชการ
ส่วนท้องถิ่น</t>
  </si>
  <si>
    <t>เงินบำรุงกองทุนหรือองค์การ
ตามที่กฎหมายกำหนด</t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</si>
  <si>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>แรงแอลกอฮอล์</t>
    </r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</si>
  <si>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>ขนาดบรรจุ</t>
    </r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</si>
  <si>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>จำนวนที่นำเข้า</t>
    </r>
  </si>
  <si>
    <r>
      <rPr>
        <b/>
        <sz val="16"/>
        <color rgb="FFFF0000"/>
        <rFont val="TH SarabunPSK"/>
        <family val="2"/>
      </rPr>
      <t>***</t>
    </r>
    <r>
      <rPr>
        <b/>
        <sz val="16"/>
        <color theme="1"/>
        <rFont val="TH SarabunPSK"/>
        <family val="2"/>
      </rPr>
      <t>มูลค่าสินค้า</t>
    </r>
  </si>
  <si>
    <r>
      <t xml:space="preserve">ให้ผู้นำเข้ากรอกข้อมูลในช่องที่มีเครื่องหมาย " </t>
    </r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 xml:space="preserve"> " และ " </t>
    </r>
    <r>
      <rPr>
        <b/>
        <sz val="16"/>
        <color rgb="FFFF0000"/>
        <rFont val="TH SarabunPSK"/>
        <family val="2"/>
      </rPr>
      <t>**</t>
    </r>
    <r>
      <rPr>
        <b/>
        <sz val="16"/>
        <color theme="1"/>
        <rFont val="TH SarabunPSK"/>
        <family val="2"/>
      </rPr>
      <t xml:space="preserve"> "</t>
    </r>
  </si>
  <si>
    <t xml:space="preserve">   (3) F = Freight (ค่าขนส่งสินค้าระหว่างประเทศ) ให้ใช้ค่าขนส่งสินค้าระหว่างประเทศตามที่จ่ายจริง กรณีไม่มีค่าขนส่งสินค้าระหว่างประเทศ หรือไม่มีเอกสารหลักฐานการจ่ายค่าขนส่งสินค้าระหว่างประเทศ 
              ให้บวกค่าขนส่งสินค้าระหว่างประเทศขึ้นอีกร้อยละ 10 ของราคา FOB </t>
  </si>
  <si>
    <r>
      <rPr>
        <b/>
        <sz val="16"/>
        <color rgb="FFFF0000"/>
        <rFont val="TH SarabunPSK"/>
        <family val="2"/>
      </rPr>
      <t>**</t>
    </r>
    <r>
      <rPr>
        <b/>
        <sz val="16"/>
        <color rgb="FF000099"/>
        <rFont val="TH SarabunPSK"/>
        <family val="2"/>
      </rPr>
      <t>กรณีมูลค่าสินค้า (ไวน์หรือสปาร์กลิ้งไวน์) ที่นำติดตัวเข้ามา เป็นสกุลเงินต่างประเทศ ให้ผู้นำเข้าปรับให้เป็นสกุลเงินบาททุกครั้ง โดยใช้อัตราแลกเปลี่ยน ณ วันที่นำเข้าตามที่กรมศุลกากรกำหนด</t>
    </r>
  </si>
  <si>
    <r>
      <t>ต้นทุนสินค้า</t>
    </r>
    <r>
      <rPr>
        <b/>
        <vertAlign val="superscript"/>
        <sz val="16"/>
        <color theme="1"/>
        <rFont val="TH SarabunPSK"/>
        <family val="2"/>
      </rPr>
      <t>(1)</t>
    </r>
    <r>
      <rPr>
        <b/>
        <sz val="16"/>
        <color theme="1"/>
        <rFont val="TH SarabunPSK"/>
        <family val="2"/>
      </rPr>
      <t xml:space="preserve">
(ราคา FOB)</t>
    </r>
  </si>
  <si>
    <t>รวมมูลค่าสินค้า
(ราคา CIF)</t>
  </si>
  <si>
    <t>กรณีผู้นำเข้านำสินค้าแช่ชนิดไวน์และสปาร์กลิ้งไวน์ที่ทำจากองุ่นติดตัวเข้ามาในราชอาณาจักร เพื่อเป็นตัวอย่างสินค้าหรือมิใช่เพื่อการค้า</t>
  </si>
  <si>
    <t>การคำนวณราคาที่ใช้เป็นฐานในการคำนวณภาษีสรรพสามิต และภาษีที่พึงต้องชำระ</t>
  </si>
  <si>
    <r>
      <rPr>
        <b/>
        <u/>
        <sz val="16"/>
        <color rgb="FF000099"/>
        <rFont val="TH SarabunPSK"/>
        <family val="2"/>
      </rPr>
      <t>EURO</t>
    </r>
    <r>
      <rPr>
        <b/>
        <sz val="16"/>
        <color rgb="FF000099"/>
        <rFont val="TH SarabunPSK"/>
        <family val="2"/>
      </rPr>
      <t xml:space="preserve"> per Unit</t>
    </r>
  </si>
  <si>
    <r>
      <rPr>
        <b/>
        <vertAlign val="superscript"/>
        <sz val="16"/>
        <color theme="1"/>
        <rFont val="TH SarabunPSK"/>
        <family val="2"/>
      </rPr>
      <t>1</t>
    </r>
    <r>
      <rPr>
        <b/>
        <sz val="16"/>
        <color theme="1"/>
        <rFont val="TH SarabunPSK"/>
        <family val="2"/>
      </rPr>
      <t>ทดสอบการคำนวณ</t>
    </r>
  </si>
  <si>
    <r>
      <rPr>
        <b/>
        <vertAlign val="superscript"/>
        <sz val="16"/>
        <color theme="1"/>
        <rFont val="TH SarabunENG"/>
        <family val="2"/>
      </rPr>
      <t>1</t>
    </r>
    <r>
      <rPr>
        <b/>
        <sz val="16"/>
        <color theme="1"/>
        <rFont val="TH SarabunENG"/>
        <family val="2"/>
      </rPr>
      <t>หมายเหตุ ทดสอบการคำนวณโดย</t>
    </r>
  </si>
  <si>
    <r>
      <rPr>
        <b/>
        <vertAlign val="superscript"/>
        <sz val="16"/>
        <color theme="1"/>
        <rFont val="TH SarabunPSK"/>
        <family val="2"/>
      </rPr>
      <t>2</t>
    </r>
    <r>
      <rPr>
        <b/>
        <sz val="16"/>
        <color theme="1"/>
        <rFont val="TH SarabunPSK"/>
        <family val="2"/>
      </rPr>
      <t>หมายเหตุ</t>
    </r>
  </si>
  <si>
    <t xml:space="preserve">   (1) นำ "ราคาที่ใช้เป็นฐานในการคำนวณภาษี" บวกด้วย "ภาษีที่พึงต้องชำระ" เท่ากับ "ราคาเพื่อใช้ในการคำนวณภาษีสรรพสามิตตามมูลค่า"  </t>
  </si>
  <si>
    <t xml:space="preserve">   (2) ใช้ "ราคาเพื่อใช้ในการคำนวณภาษีสรรพสามิตตามมูลค่า" x "อัตราภาษีสรรพสามิตตามมูลค่า" = "ภาษีสรรพสามิตตามมูลค่า"</t>
  </si>
  <si>
    <t xml:space="preserve">   (3) ให้นำ "ภาษีสรรพสามิตตามมูลค่า" ที่ได้จากการคำนวณตาม (2) เปรียบเทียบกับ "ภาษีสรรพสามิตตามมูลค่า" ในภาษีที่พึงต้องชำระ หากมีมูลค่าเท่ากัน แสดงถึงการคำนวณถูกต้อง </t>
  </si>
  <si>
    <t>เปรียบเทียบ "ภาษีสรรพสามิตตามมูลค่า" ในอัตราภาษีร้อยละ 5</t>
  </si>
  <si>
    <t xml:space="preserve">   (6) เงินบำรุงกองทุนหรือองค์การตามที่กฎหมายกำหนด ประกอบด้วย กองทุนสนับสนุนการสร้างเสริมสุขภาพ  กองทุนพัฒนาการกีฬา  องค์การกระจายเสียงและแพร่ภาพสาธารณะแห่งประเทศไทย และกองทุนผู้สูงอายุ    </t>
  </si>
  <si>
    <r>
      <t xml:space="preserve">บาท ต่อ </t>
    </r>
    <r>
      <rPr>
        <b/>
        <u/>
        <sz val="16"/>
        <color rgb="FF000099"/>
        <rFont val="TH SarabunPSK"/>
        <family val="2"/>
      </rPr>
      <t>EURO</t>
    </r>
  </si>
  <si>
    <r>
      <rPr>
        <b/>
        <u/>
        <sz val="16"/>
        <color rgb="FFFF0000"/>
        <rFont val="TH SarabunPSK"/>
        <family val="2"/>
      </rPr>
      <t>EURO</t>
    </r>
    <r>
      <rPr>
        <b/>
        <sz val="16"/>
        <color rgb="FF000099"/>
        <rFont val="TH SarabunPSK"/>
        <family val="2"/>
      </rPr>
      <t xml:space="preserve"> per Unit</t>
    </r>
  </si>
  <si>
    <r>
      <t xml:space="preserve">บาท ต่อ </t>
    </r>
    <r>
      <rPr>
        <b/>
        <u/>
        <sz val="16"/>
        <color rgb="FFFF0000"/>
        <rFont val="TH SarabunPSK"/>
        <family val="2"/>
      </rPr>
      <t>EURO</t>
    </r>
  </si>
  <si>
    <t>Chateau Margaux Grand Vin 1996 Premier Grand Cru Classe</t>
  </si>
  <si>
    <t xml:space="preserve">   (5) ค่าใช้จ่ายอื่น ๆ เช่น ค่าใช้จ่ายอื่นที่เกี่ยวข้องกับการนำสินค้าเข้ามาในราชอาณาจักรตามหลักฐานการจ่ายจริง </t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</si>
  <si>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>ขนาดภาชนะ</t>
    </r>
  </si>
  <si>
    <r>
      <t>ค่าใช้จ่ายอื่น ๆ</t>
    </r>
    <r>
      <rPr>
        <b/>
        <vertAlign val="superscript"/>
        <sz val="16"/>
        <color theme="1"/>
        <rFont val="TH SarabunPSK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</si>
</sst>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00"/>
    <numFmt numFmtId="166" formatCode="#,##0.0000"/>
    <numFmt numFmtId="167" formatCode="#,##0.00_ ;\-#,##0.00\ "/>
    <numFmt numFmtId="168" formatCode="#,##0.00000"/>
    <numFmt numFmtId="169" formatCode="#,##0.000000"/>
    <numFmt numFmtId="170" formatCode="#,##0.0000000000"/>
    <numFmt numFmtId="171" formatCode="0.0000%"/>
  </numFmts>
  <fonts count="41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6"/>
      <color rgb="FF000099"/>
      <name val="TH Sarabun New"/>
      <family val="2"/>
    </font>
    <font>
      <b/>
      <sz val="16"/>
      <color rgb="FF000099"/>
      <name val="TH Sarabun New"/>
      <family val="2"/>
    </font>
    <font>
      <b/>
      <sz val="16"/>
      <color theme="1"/>
      <name val="TH Sarabun New"/>
      <family val="2"/>
    </font>
    <font>
      <b/>
      <sz val="18"/>
      <color rgb="FF000099"/>
      <name val="TH Sarabun New"/>
      <family val="2"/>
    </font>
    <font>
      <sz val="16"/>
      <color rgb="FFFF0000"/>
      <name val="TH Sarabun New"/>
      <family val="2"/>
    </font>
    <font>
      <u/>
      <sz val="11"/>
      <color theme="10"/>
      <name val="Calibri"/>
      <family val="2"/>
      <charset val="222"/>
      <scheme val="minor"/>
    </font>
    <font>
      <b/>
      <u/>
      <sz val="16"/>
      <color rgb="FF000099"/>
      <name val="TH Sarabun New"/>
      <family val="2"/>
    </font>
    <font>
      <sz val="10"/>
      <color theme="1"/>
      <name val="TH Sarabun New"/>
      <family val="2"/>
    </font>
    <font>
      <b/>
      <sz val="10"/>
      <color theme="1"/>
      <name val="TH Sarabun New"/>
      <family val="2"/>
    </font>
    <font>
      <b/>
      <sz val="10"/>
      <color rgb="FFFF0000"/>
      <name val="TH Sarabun New"/>
      <family val="2"/>
    </font>
    <font>
      <u/>
      <sz val="16"/>
      <color rgb="FF000099"/>
      <name val="TH Sarabun New"/>
      <family val="2"/>
    </font>
    <font>
      <b/>
      <u/>
      <sz val="16"/>
      <color theme="1"/>
      <name val="TH Sarabun New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charset val="222"/>
      <scheme val="minor"/>
    </font>
    <font>
      <sz val="10"/>
      <color indexed="81"/>
      <name val="Tahoma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b/>
      <sz val="16"/>
      <color rgb="FF000099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000099"/>
      <name val="TH SarabunPSK"/>
      <family val="2"/>
    </font>
    <font>
      <b/>
      <sz val="16"/>
      <color rgb="FFC00000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sz val="10"/>
      <color rgb="FFFF0000"/>
      <name val="TH SarabunPSK"/>
      <family val="2"/>
    </font>
    <font>
      <u/>
      <sz val="11"/>
      <color theme="10"/>
      <name val="TH SarabunPSK"/>
      <family val="2"/>
    </font>
    <font>
      <b/>
      <vertAlign val="superscript"/>
      <sz val="16"/>
      <color theme="1"/>
      <name val="TH SarabunPSK"/>
      <family val="2"/>
    </font>
    <font>
      <b/>
      <i/>
      <sz val="14"/>
      <color rgb="FFFF0000"/>
      <name val="TH SarabunPSK"/>
      <family val="2"/>
    </font>
    <font>
      <b/>
      <sz val="16"/>
      <color rgb="FF006600"/>
      <name val="TH SarabunPSK"/>
      <family val="2"/>
    </font>
    <font>
      <sz val="16"/>
      <color rgb="FF000099"/>
      <name val="TH SarabunPSK"/>
      <family val="2"/>
    </font>
    <font>
      <b/>
      <i/>
      <sz val="16"/>
      <color rgb="FFFF0000"/>
      <name val="TH SarabunPSK"/>
      <family val="2"/>
    </font>
    <font>
      <b/>
      <sz val="16"/>
      <color theme="1"/>
      <name val="TH SarabunENG"/>
      <family val="2"/>
    </font>
    <font>
      <b/>
      <vertAlign val="superscript"/>
      <sz val="16"/>
      <color theme="1"/>
      <name val="TH SarabunENG"/>
      <family val="2"/>
    </font>
    <font>
      <b/>
      <u/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5D9"/>
        <bgColor indexed="64"/>
      </patternFill>
    </fill>
    <fill>
      <patternFill patternType="solid">
        <fgColor rgb="FFFAF0F5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FE4D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45">
    <xf numFmtId="0" fontId="0" fillId="0" borderId="0" xfId="0"/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165" fontId="4" fillId="7" borderId="0" xfId="0" applyNumberFormat="1" applyFont="1" applyFill="1" applyAlignment="1">
      <alignment horizontal="center" vertical="center"/>
    </xf>
    <xf numFmtId="4" fontId="4" fillId="7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5" fontId="3" fillId="0" borderId="0" xfId="0" applyNumberFormat="1" applyFont="1" applyAlignment="1">
      <alignment horizontal="center" vertical="center"/>
    </xf>
    <xf numFmtId="166" fontId="3" fillId="6" borderId="0" xfId="0" applyNumberFormat="1" applyFont="1" applyFill="1" applyAlignment="1">
      <alignment horizontal="center" vertical="center"/>
    </xf>
    <xf numFmtId="4" fontId="3" fillId="6" borderId="0" xfId="0" applyNumberFormat="1" applyFont="1" applyFill="1" applyAlignment="1">
      <alignment horizontal="center" vertical="center"/>
    </xf>
    <xf numFmtId="4" fontId="4" fillId="7" borderId="0" xfId="0" applyNumberFormat="1" applyFont="1" applyFill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center" vertical="center"/>
      <protection hidden="1"/>
    </xf>
    <xf numFmtId="4" fontId="3" fillId="7" borderId="1" xfId="0" applyNumberFormat="1" applyFont="1" applyFill="1" applyBorder="1" applyAlignment="1" applyProtection="1">
      <alignment horizontal="center" vertical="center"/>
      <protection hidden="1"/>
    </xf>
    <xf numFmtId="4" fontId="3" fillId="5" borderId="0" xfId="0" applyNumberFormat="1" applyFont="1" applyFill="1" applyAlignment="1" applyProtection="1">
      <alignment horizontal="center" vertical="center"/>
      <protection hidden="1"/>
    </xf>
    <xf numFmtId="4" fontId="3" fillId="0" borderId="3" xfId="0" applyNumberFormat="1" applyFont="1" applyBorder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9" fontId="1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4" fillId="0" borderId="4" xfId="0" applyFont="1" applyBorder="1" applyAlignment="1" applyProtection="1">
      <alignment horizontal="right" vertical="center"/>
      <protection locked="0"/>
    </xf>
    <xf numFmtId="0" fontId="25" fillId="0" borderId="6" xfId="0" applyFont="1" applyBorder="1" applyAlignment="1" applyProtection="1">
      <alignment vertical="center"/>
      <protection locked="0"/>
    </xf>
    <xf numFmtId="0" fontId="24" fillId="0" borderId="7" xfId="0" applyFont="1" applyBorder="1" applyAlignment="1" applyProtection="1">
      <alignment horizontal="right" vertical="center"/>
      <protection locked="0"/>
    </xf>
    <xf numFmtId="0" fontId="24" fillId="0" borderId="8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4" fontId="25" fillId="7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165" fontId="25" fillId="7" borderId="0" xfId="0" applyNumberFormat="1" applyFont="1" applyFill="1" applyAlignment="1" applyProtection="1">
      <alignment horizontal="center" vertical="center"/>
      <protection locked="0"/>
    </xf>
    <xf numFmtId="4" fontId="24" fillId="0" borderId="0" xfId="0" applyNumberFormat="1" applyFont="1" applyAlignment="1" applyProtection="1">
      <alignment horizontal="center" vertical="center"/>
      <protection locked="0"/>
    </xf>
    <xf numFmtId="165" fontId="24" fillId="0" borderId="0" xfId="0" applyNumberFormat="1" applyFont="1" applyAlignment="1" applyProtection="1">
      <alignment horizontal="center" vertical="center"/>
      <protection locked="0"/>
    </xf>
    <xf numFmtId="0" fontId="25" fillId="7" borderId="0" xfId="0" applyFont="1" applyFill="1" applyAlignment="1" applyProtection="1">
      <alignment horizontal="center" vertical="center"/>
      <protection locked="0"/>
    </xf>
    <xf numFmtId="4" fontId="25" fillId="6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166" fontId="25" fillId="6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15" fontId="25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" fontId="30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32" fillId="0" borderId="0" xfId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wrapText="1"/>
      <protection locked="0"/>
    </xf>
    <xf numFmtId="10" fontId="24" fillId="0" borderId="3" xfId="0" applyNumberFormat="1" applyFont="1" applyBorder="1" applyAlignment="1" applyProtection="1">
      <alignment horizontal="center" vertical="top"/>
      <protection locked="0"/>
    </xf>
    <xf numFmtId="4" fontId="19" fillId="0" borderId="0" xfId="0" applyNumberFormat="1" applyFont="1" applyAlignment="1" applyProtection="1">
      <alignment vertical="center"/>
      <protection locked="0"/>
    </xf>
    <xf numFmtId="167" fontId="24" fillId="0" borderId="0" xfId="2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9" fontId="19" fillId="0" borderId="0" xfId="0" applyNumberFormat="1" applyFont="1" applyAlignment="1" applyProtection="1">
      <alignment horizontal="center" vertical="center"/>
      <protection locked="0"/>
    </xf>
    <xf numFmtId="4" fontId="19" fillId="0" borderId="0" xfId="0" applyNumberFormat="1" applyFont="1" applyAlignment="1" applyProtection="1">
      <alignment horizontal="center" vertical="center"/>
      <protection locked="0"/>
    </xf>
    <xf numFmtId="164" fontId="19" fillId="0" borderId="0" xfId="2" applyFont="1" applyBorder="1" applyAlignment="1" applyProtection="1">
      <alignment horizontal="right" vertical="center"/>
      <protection locked="0"/>
    </xf>
    <xf numFmtId="164" fontId="19" fillId="0" borderId="0" xfId="2" applyFont="1" applyAlignment="1" applyProtection="1">
      <alignment vertical="center"/>
      <protection locked="0"/>
    </xf>
    <xf numFmtId="4" fontId="35" fillId="0" borderId="0" xfId="0" applyNumberFormat="1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164" fontId="36" fillId="0" borderId="0" xfId="2" applyFont="1" applyBorder="1" applyAlignment="1" applyProtection="1">
      <alignment horizontal="right" vertical="center"/>
      <protection locked="0"/>
    </xf>
    <xf numFmtId="164" fontId="36" fillId="0" borderId="0" xfId="2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164" fontId="19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4" fontId="24" fillId="11" borderId="0" xfId="0" applyNumberFormat="1" applyFont="1" applyFill="1" applyAlignment="1" applyProtection="1">
      <alignment horizontal="center" vertical="center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169" fontId="19" fillId="0" borderId="0" xfId="0" applyNumberFormat="1" applyFont="1" applyAlignment="1" applyProtection="1">
      <alignment vertical="center"/>
      <protection locked="0"/>
    </xf>
    <xf numFmtId="168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vertical="center"/>
      <protection locked="0"/>
    </xf>
    <xf numFmtId="170" fontId="35" fillId="0" borderId="0" xfId="0" applyNumberFormat="1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15" fontId="26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textRotation="90" wrapText="1"/>
      <protection locked="0"/>
    </xf>
    <xf numFmtId="10" fontId="24" fillId="0" borderId="3" xfId="0" applyNumberFormat="1" applyFont="1" applyBorder="1" applyAlignment="1" applyProtection="1">
      <alignment horizontal="center" vertical="center"/>
      <protection locked="0"/>
    </xf>
    <xf numFmtId="171" fontId="19" fillId="0" borderId="0" xfId="3" applyNumberFormat="1" applyFont="1" applyAlignment="1" applyProtection="1">
      <alignment vertical="center"/>
      <protection locked="0"/>
    </xf>
    <xf numFmtId="171" fontId="19" fillId="0" borderId="0" xfId="3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3" borderId="0" xfId="0" applyFont="1" applyFill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5" fillId="10" borderId="0" xfId="0" applyFont="1" applyFill="1" applyAlignment="1" applyProtection="1">
      <alignment horizontal="center" vertical="center" wrapText="1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12" borderId="0" xfId="0" applyFont="1" applyFill="1" applyAlignment="1" applyProtection="1">
      <alignment horizontal="center" vertical="center" textRotation="90"/>
      <protection locked="0"/>
    </xf>
    <xf numFmtId="0" fontId="23" fillId="8" borderId="0" xfId="0" applyFont="1" applyFill="1" applyAlignment="1" applyProtection="1">
      <alignment horizontal="center" vertical="center"/>
      <protection locked="0"/>
    </xf>
    <xf numFmtId="0" fontId="24" fillId="7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top" wrapText="1"/>
      <protection locked="0"/>
    </xf>
    <xf numFmtId="0" fontId="25" fillId="0" borderId="0" xfId="0" applyFont="1" applyAlignment="1" applyProtection="1">
      <alignment horizontal="right" vertical="top"/>
      <protection locked="0"/>
    </xf>
    <xf numFmtId="0" fontId="24" fillId="9" borderId="0" xfId="0" applyFont="1" applyFill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 vertical="center" textRotation="90" wrapText="1"/>
      <protection locked="0"/>
    </xf>
    <xf numFmtId="0" fontId="25" fillId="0" borderId="7" xfId="0" applyFont="1" applyBorder="1" applyAlignment="1" applyProtection="1">
      <alignment horizontal="right" vertical="top" wrapText="1"/>
      <protection locked="0"/>
    </xf>
    <xf numFmtId="0" fontId="25" fillId="0" borderId="7" xfId="0" applyFont="1" applyBorder="1" applyAlignment="1" applyProtection="1">
      <alignment horizontal="right" vertical="top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center" vertical="center" textRotation="90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1" fillId="12" borderId="0" xfId="0" applyFont="1" applyFill="1" applyAlignment="1" applyProtection="1">
      <alignment horizontal="center" vertical="center" textRotation="90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5" fillId="8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5" fillId="0" borderId="1" xfId="0" applyNumberFormat="1" applyFont="1" applyBorder="1" applyAlignment="1" applyProtection="1">
      <alignment horizontal="center" vertical="center"/>
      <protection locked="0"/>
    </xf>
    <xf numFmtId="4" fontId="25" fillId="0" borderId="1" xfId="0" applyNumberFormat="1" applyFont="1" applyBorder="1" applyAlignment="1" applyProtection="1">
      <alignment horizontal="center" vertical="center"/>
    </xf>
    <xf numFmtId="4" fontId="25" fillId="4" borderId="1" xfId="0" applyNumberFormat="1" applyFont="1" applyFill="1" applyBorder="1" applyAlignment="1" applyProtection="1">
      <alignment horizontal="center" vertical="center"/>
    </xf>
    <xf numFmtId="4" fontId="25" fillId="12" borderId="1" xfId="0" applyNumberFormat="1" applyFont="1" applyFill="1" applyBorder="1" applyAlignment="1" applyProtection="1">
      <alignment horizontal="center" vertical="center"/>
    </xf>
    <xf numFmtId="4" fontId="25" fillId="5" borderId="0" xfId="0" applyNumberFormat="1" applyFont="1" applyFill="1" applyAlignment="1" applyProtection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99"/>
      <color rgb="FFCCFFFF"/>
      <color rgb="FFFFFF99"/>
      <color rgb="FFC9FFE4"/>
      <color rgb="FF99FFCC"/>
      <color rgb="FFFFE4D1"/>
      <color rgb="FFFFD4B7"/>
      <color rgb="FFD9FFD9"/>
      <color rgb="FFC9FFC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255980</xdr:colOff>
      <xdr:row>2</xdr:row>
      <xdr:rowOff>71437</xdr:rowOff>
    </xdr:from>
    <xdr:to>
      <xdr:col>21</xdr:col>
      <xdr:colOff>457577</xdr:colOff>
      <xdr:row>27</xdr:row>
      <xdr:rowOff>356900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907F91EA-8E66-4216-B9C4-9BA9403399B8}"/>
            </a:ext>
          </a:extLst>
        </xdr:cNvPr>
        <xdr:cNvGrpSpPr/>
      </xdr:nvGrpSpPr>
      <xdr:grpSpPr>
        <a:xfrm>
          <a:off x="16091293" y="488156"/>
          <a:ext cx="6476190" cy="7072025"/>
          <a:chOff x="16091293" y="547687"/>
          <a:chExt cx="6476190" cy="7369682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5D5EAAB7-E184-405A-9DF0-D5873505F092}"/>
              </a:ext>
            </a:extLst>
          </xdr:cNvPr>
          <xdr:cNvGrpSpPr/>
        </xdr:nvGrpSpPr>
        <xdr:grpSpPr>
          <a:xfrm>
            <a:off x="16091293" y="1023938"/>
            <a:ext cx="6476190" cy="6893431"/>
            <a:chOff x="16091293" y="1023938"/>
            <a:chExt cx="6476190" cy="6893431"/>
          </a:xfrm>
        </xdr:grpSpPr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9697689B-DA84-4F5C-BEB1-B845667E5D8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6281389" y="1023938"/>
              <a:ext cx="6095999" cy="4630973"/>
            </a:xfrm>
            <a:prstGeom prst="rect">
              <a:avLst/>
            </a:prstGeom>
          </xdr:spPr>
        </xdr:pic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721E675D-01CB-4370-AB8A-A6074A3E66A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6091293" y="5631655"/>
              <a:ext cx="6476190" cy="2285714"/>
            </a:xfrm>
            <a:prstGeom prst="rect">
              <a:avLst/>
            </a:prstGeom>
          </xdr:spPr>
        </xdr:pic>
      </xdr:grp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957E911C-0963-435D-A678-AA560CB8775D}"/>
              </a:ext>
            </a:extLst>
          </xdr:cNvPr>
          <xdr:cNvSpPr/>
        </xdr:nvSpPr>
        <xdr:spPr>
          <a:xfrm>
            <a:off x="16948138" y="547687"/>
            <a:ext cx="4762500" cy="64293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4000" b="1">
                <a:solidFill>
                  <a:srgbClr val="FF0000"/>
                </a:solidFill>
                <a:latin typeface="TH SarabunENG" panose="020B0500040200020003" pitchFamily="34" charset="-34"/>
                <a:cs typeface="TH SarabunENG" panose="020B0500040200020003" pitchFamily="34" charset="-34"/>
              </a:rPr>
              <a:t>ตัวอย่าง</a:t>
            </a:r>
            <a:endParaRPr lang="en-US" sz="4000" b="1">
              <a:solidFill>
                <a:srgbClr val="FF0000"/>
              </a:solidFill>
              <a:latin typeface="TH SarabunENG" panose="020B0500040200020003" pitchFamily="34" charset="-34"/>
              <a:cs typeface="TH SarabunENG" panose="020B0500040200020003" pitchFamily="34" charset="-34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4</xdr:row>
      <xdr:rowOff>57150</xdr:rowOff>
    </xdr:from>
    <xdr:to>
      <xdr:col>17</xdr:col>
      <xdr:colOff>66675</xdr:colOff>
      <xdr:row>13</xdr:row>
      <xdr:rowOff>144339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3B8F7-6252-4E3C-90E8-EAAA0B36C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01525" y="952500"/>
          <a:ext cx="4962525" cy="2106489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14</xdr:row>
      <xdr:rowOff>1</xdr:rowOff>
    </xdr:from>
    <xdr:to>
      <xdr:col>17</xdr:col>
      <xdr:colOff>600075</xdr:colOff>
      <xdr:row>23</xdr:row>
      <xdr:rowOff>314414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04ADA4-DD63-48E6-A75A-8EF4B7A45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30125" y="3219451"/>
          <a:ext cx="5267325" cy="2590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stoms.go.th/content_special.php?link=exch_search.php&amp;lang=th&amp;left_menu=nmenu_esevice_003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ustoms.go.th/content_special.php?link=exch_search.php&amp;lang=th&amp;left_menu=nmenu_esevice_003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ustoms.go.th/content_special.php?link=exch_search.php&amp;lang=th&amp;left_menu=nmenu_esevice_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N50"/>
  <sheetViews>
    <sheetView showGridLines="0" zoomScale="80" zoomScaleNormal="80" workbookViewId="0">
      <selection activeCell="D28" sqref="D28"/>
    </sheetView>
  </sheetViews>
  <sheetFormatPr defaultColWidth="9.140625" defaultRowHeight="21"/>
  <cols>
    <col min="1" max="1" width="3.7109375" style="38" customWidth="1"/>
    <col min="2" max="2" width="8.7109375" style="38" customWidth="1"/>
    <col min="3" max="3" width="3.7109375" style="38" customWidth="1"/>
    <col min="4" max="7" width="28.7109375" style="38" customWidth="1"/>
    <col min="8" max="8" width="36.7109375" style="38" customWidth="1"/>
    <col min="9" max="9" width="31.28515625" style="38" customWidth="1"/>
    <col min="10" max="10" width="30.7109375" style="38" customWidth="1"/>
    <col min="11" max="12" width="3.7109375" style="38" customWidth="1"/>
    <col min="13" max="14" width="15.140625" style="38" bestFit="1" customWidth="1"/>
    <col min="15" max="16384" width="9.140625" style="38"/>
  </cols>
  <sheetData>
    <row r="1" spans="2:10" ht="9.9499999999999993" customHeight="1"/>
    <row r="2" spans="2:10" ht="23.25">
      <c r="B2" s="39"/>
      <c r="C2" s="39"/>
      <c r="D2" s="99" t="s">
        <v>77</v>
      </c>
      <c r="E2" s="99"/>
      <c r="F2" s="99"/>
      <c r="G2" s="99"/>
      <c r="H2" s="99"/>
      <c r="I2" s="99"/>
      <c r="J2" s="99"/>
    </row>
    <row r="3" spans="2:10" ht="33.6" customHeight="1">
      <c r="D3" s="99" t="s">
        <v>59</v>
      </c>
      <c r="E3" s="99"/>
      <c r="F3" s="99"/>
      <c r="G3" s="99"/>
      <c r="H3" s="99"/>
      <c r="I3" s="99"/>
      <c r="J3" s="99"/>
    </row>
    <row r="4" spans="2:10" ht="23.25">
      <c r="D4" s="111" t="s">
        <v>58</v>
      </c>
      <c r="E4" s="111"/>
      <c r="F4" s="111"/>
      <c r="G4" s="111"/>
      <c r="H4" s="111"/>
      <c r="I4" s="111"/>
      <c r="J4" s="111"/>
    </row>
    <row r="5" spans="2:10" ht="9.9499999999999993" customHeight="1"/>
    <row r="6" spans="2:10">
      <c r="D6" s="112" t="s">
        <v>17</v>
      </c>
      <c r="E6" s="112"/>
      <c r="F6" s="112"/>
      <c r="G6" s="112"/>
      <c r="H6" s="112"/>
      <c r="I6" s="112"/>
      <c r="J6" s="112"/>
    </row>
    <row r="7" spans="2:10" ht="9.9499999999999993" customHeight="1" thickBot="1"/>
    <row r="8" spans="2:10" ht="30" customHeight="1">
      <c r="B8" s="122" t="s">
        <v>45</v>
      </c>
      <c r="D8" s="40" t="s">
        <v>4</v>
      </c>
      <c r="E8" s="102" t="s">
        <v>47</v>
      </c>
      <c r="F8" s="102"/>
      <c r="G8" s="102"/>
      <c r="H8" s="102"/>
      <c r="I8" s="102"/>
      <c r="J8" s="41"/>
    </row>
    <row r="9" spans="2:10" ht="30" customHeight="1">
      <c r="B9" s="122"/>
      <c r="D9" s="42" t="s">
        <v>54</v>
      </c>
      <c r="E9" s="103" t="s">
        <v>91</v>
      </c>
      <c r="F9" s="103"/>
      <c r="G9" s="103"/>
      <c r="H9" s="103"/>
      <c r="I9" s="103"/>
      <c r="J9" s="43"/>
    </row>
    <row r="10" spans="2:10" ht="9.9499999999999993" customHeight="1">
      <c r="B10" s="122"/>
      <c r="D10" s="42"/>
      <c r="E10" s="95"/>
      <c r="F10" s="95"/>
      <c r="G10" s="44"/>
      <c r="H10" s="95"/>
      <c r="I10" s="95"/>
      <c r="J10" s="45"/>
    </row>
    <row r="11" spans="2:10" ht="30" customHeight="1">
      <c r="B11" s="122"/>
      <c r="D11" s="42" t="s">
        <v>68</v>
      </c>
      <c r="E11" s="46">
        <v>12.5</v>
      </c>
      <c r="F11" s="47" t="s">
        <v>48</v>
      </c>
      <c r="G11" s="48" t="s">
        <v>93</v>
      </c>
      <c r="H11" s="49">
        <v>0.75</v>
      </c>
      <c r="I11" s="47" t="s">
        <v>50</v>
      </c>
      <c r="J11" s="45"/>
    </row>
    <row r="12" spans="2:10" ht="9.9499999999999993" customHeight="1">
      <c r="B12" s="122"/>
      <c r="D12" s="42"/>
      <c r="E12" s="50"/>
      <c r="F12" s="47"/>
      <c r="G12" s="48"/>
      <c r="H12" s="51"/>
      <c r="I12" s="47"/>
      <c r="J12" s="45"/>
    </row>
    <row r="13" spans="2:10" ht="30" customHeight="1">
      <c r="B13" s="122"/>
      <c r="D13" s="42" t="s">
        <v>71</v>
      </c>
      <c r="E13" s="82">
        <f>(E15*H15)</f>
        <v>37596.530300000006</v>
      </c>
      <c r="F13" s="47" t="s">
        <v>49</v>
      </c>
      <c r="G13" s="48" t="s">
        <v>70</v>
      </c>
      <c r="H13" s="52">
        <v>4</v>
      </c>
      <c r="I13" s="47" t="s">
        <v>51</v>
      </c>
      <c r="J13" s="45"/>
    </row>
    <row r="14" spans="2:10" ht="9.9499999999999993" customHeight="1">
      <c r="B14" s="122"/>
      <c r="D14" s="42"/>
      <c r="E14" s="50"/>
      <c r="F14" s="47"/>
      <c r="G14" s="47"/>
      <c r="I14" s="47"/>
      <c r="J14" s="45"/>
    </row>
    <row r="15" spans="2:10" ht="30" customHeight="1">
      <c r="B15" s="122"/>
      <c r="D15" s="117" t="s">
        <v>60</v>
      </c>
      <c r="E15" s="53">
        <v>961</v>
      </c>
      <c r="F15" s="54" t="s">
        <v>79</v>
      </c>
      <c r="G15" s="113" t="s">
        <v>61</v>
      </c>
      <c r="H15" s="55">
        <v>39.122300000000003</v>
      </c>
      <c r="I15" s="54" t="s">
        <v>88</v>
      </c>
      <c r="J15" s="45"/>
    </row>
    <row r="16" spans="2:10" ht="30" customHeight="1">
      <c r="B16" s="122"/>
      <c r="D16" s="118"/>
      <c r="E16" s="50"/>
      <c r="F16" s="56" t="s">
        <v>27</v>
      </c>
      <c r="G16" s="114"/>
      <c r="H16" s="57">
        <v>243658</v>
      </c>
      <c r="I16" s="56" t="s">
        <v>38</v>
      </c>
      <c r="J16" s="45"/>
    </row>
    <row r="17" spans="2:14" ht="30" customHeight="1">
      <c r="B17" s="122"/>
      <c r="D17" s="123" t="s">
        <v>72</v>
      </c>
      <c r="E17" s="124"/>
      <c r="F17" s="124"/>
      <c r="G17" s="124"/>
      <c r="H17" s="124"/>
      <c r="I17" s="124"/>
      <c r="J17" s="125"/>
    </row>
    <row r="18" spans="2:14" ht="30" customHeight="1" thickBot="1">
      <c r="B18" s="122"/>
      <c r="D18" s="119" t="s">
        <v>74</v>
      </c>
      <c r="E18" s="120"/>
      <c r="F18" s="120"/>
      <c r="G18" s="120"/>
      <c r="H18" s="120"/>
      <c r="I18" s="120"/>
      <c r="J18" s="121"/>
    </row>
    <row r="19" spans="2:14" s="58" customFormat="1" ht="9.9499999999999993" customHeight="1">
      <c r="D19" s="59"/>
      <c r="E19" s="60"/>
      <c r="F19" s="61"/>
      <c r="G19" s="62"/>
    </row>
    <row r="20" spans="2:14">
      <c r="D20" s="115" t="s">
        <v>39</v>
      </c>
      <c r="E20" s="115"/>
      <c r="F20" s="115"/>
      <c r="G20" s="115"/>
      <c r="H20" s="115"/>
      <c r="I20" s="115"/>
      <c r="J20" s="115"/>
      <c r="L20" s="63"/>
    </row>
    <row r="21" spans="2:14">
      <c r="D21" s="104" t="s">
        <v>30</v>
      </c>
      <c r="E21" s="104"/>
      <c r="F21" s="104"/>
      <c r="G21" s="104"/>
      <c r="H21" s="104"/>
      <c r="I21" s="104"/>
      <c r="J21" s="104"/>
      <c r="L21" s="63"/>
    </row>
    <row r="22" spans="2:14" ht="9.9499999999999993" customHeight="1">
      <c r="D22" s="96"/>
      <c r="E22" s="96"/>
      <c r="F22" s="96"/>
      <c r="G22" s="96"/>
      <c r="H22" s="96"/>
      <c r="I22" s="96"/>
      <c r="J22" s="96"/>
      <c r="L22" s="63"/>
    </row>
    <row r="23" spans="2:14">
      <c r="J23" s="47" t="s">
        <v>36</v>
      </c>
    </row>
    <row r="24" spans="2:14">
      <c r="D24" s="105" t="s">
        <v>52</v>
      </c>
      <c r="E24" s="105"/>
      <c r="F24" s="105"/>
      <c r="G24" s="105"/>
      <c r="H24" s="105"/>
      <c r="I24" s="105"/>
      <c r="J24" s="105"/>
    </row>
    <row r="25" spans="2:14" ht="9.9499999999999993" customHeight="1"/>
    <row r="26" spans="2:14" s="64" customFormat="1" ht="30" customHeight="1">
      <c r="B26" s="116" t="s">
        <v>53</v>
      </c>
      <c r="D26" s="106" t="s">
        <v>75</v>
      </c>
      <c r="E26" s="65" t="s">
        <v>62</v>
      </c>
      <c r="F26" s="65" t="s">
        <v>63</v>
      </c>
      <c r="G26" s="106" t="s">
        <v>76</v>
      </c>
      <c r="H26" s="65" t="s">
        <v>64</v>
      </c>
      <c r="I26" s="98" t="s">
        <v>94</v>
      </c>
      <c r="J26" s="106" t="s">
        <v>57</v>
      </c>
    </row>
    <row r="27" spans="2:14" s="64" customFormat="1" ht="30" customHeight="1">
      <c r="B27" s="116"/>
      <c r="D27" s="107"/>
      <c r="E27" s="66">
        <v>0.01</v>
      </c>
      <c r="F27" s="66">
        <v>0.1</v>
      </c>
      <c r="G27" s="107"/>
      <c r="H27" s="66">
        <v>0</v>
      </c>
      <c r="I27" s="83" t="s">
        <v>46</v>
      </c>
      <c r="J27" s="107"/>
    </row>
    <row r="28" spans="2:14" s="67" customFormat="1" ht="50.1" customHeight="1">
      <c r="B28" s="116"/>
      <c r="D28" s="141">
        <f>E13*H13</f>
        <v>150386.12120000002</v>
      </c>
      <c r="E28" s="141">
        <f>D28*E27</f>
        <v>1503.8612120000003</v>
      </c>
      <c r="F28" s="141">
        <f>D28*F27</f>
        <v>15038.612120000003</v>
      </c>
      <c r="G28" s="141">
        <f>SUM(D28:F28)</f>
        <v>166928.59453200002</v>
      </c>
      <c r="H28" s="141">
        <f>G28*H27</f>
        <v>0</v>
      </c>
      <c r="I28" s="140">
        <v>0</v>
      </c>
      <c r="J28" s="142">
        <f>G28+H28+I28</f>
        <v>166928.59453200002</v>
      </c>
    </row>
    <row r="29" spans="2:14" ht="9.9499999999999993" customHeight="1">
      <c r="B29" s="116"/>
    </row>
    <row r="30" spans="2:14" ht="9.9499999999999993" customHeight="1">
      <c r="D30" s="47"/>
      <c r="E30" s="68"/>
      <c r="F30" s="69"/>
    </row>
    <row r="31" spans="2:14" ht="9.9499999999999993" customHeight="1">
      <c r="D31" s="47"/>
      <c r="E31" s="68"/>
      <c r="F31" s="69"/>
    </row>
    <row r="32" spans="2:14" ht="30" customHeight="1">
      <c r="B32" s="110" t="s">
        <v>65</v>
      </c>
      <c r="D32" s="108" t="s">
        <v>42</v>
      </c>
      <c r="E32" s="108"/>
      <c r="F32" s="108" t="s">
        <v>8</v>
      </c>
      <c r="G32" s="109" t="s">
        <v>66</v>
      </c>
      <c r="H32" s="109" t="s">
        <v>67</v>
      </c>
      <c r="I32" s="108" t="s">
        <v>55</v>
      </c>
      <c r="M32" s="84"/>
      <c r="N32" s="70"/>
    </row>
    <row r="33" spans="2:14" s="64" customFormat="1" ht="30" customHeight="1">
      <c r="B33" s="110"/>
      <c r="D33" s="97" t="s">
        <v>40</v>
      </c>
      <c r="E33" s="97" t="s">
        <v>41</v>
      </c>
      <c r="F33" s="108"/>
      <c r="G33" s="109"/>
      <c r="H33" s="108"/>
      <c r="I33" s="108"/>
      <c r="M33" s="85"/>
      <c r="N33" s="70"/>
    </row>
    <row r="34" spans="2:14" s="64" customFormat="1" ht="50.1" customHeight="1">
      <c r="B34" s="110"/>
      <c r="D34" s="141">
        <f>(E11*H11*1000/100)*H13</f>
        <v>375</v>
      </c>
      <c r="E34" s="141">
        <f>((J28+D34+(D34*10%)+(D34*7.5%))*5%)/(1-(1.175*5%))</f>
        <v>8890.7951942629497</v>
      </c>
      <c r="F34" s="141">
        <f>D34+E34</f>
        <v>9265.7951942629497</v>
      </c>
      <c r="G34" s="141">
        <f>F34*10%</f>
        <v>926.57951942629506</v>
      </c>
      <c r="H34" s="141">
        <f>F34*7.5%</f>
        <v>694.93463956972118</v>
      </c>
      <c r="I34" s="143">
        <f>+F34+G34+H34</f>
        <v>10887.309353258966</v>
      </c>
      <c r="J34" s="94"/>
      <c r="N34" s="70"/>
    </row>
    <row r="35" spans="2:14" ht="9.9499999999999993" customHeight="1">
      <c r="D35" s="93"/>
      <c r="E35" s="93"/>
      <c r="F35" s="67"/>
      <c r="G35" s="93"/>
      <c r="H35" s="93"/>
      <c r="I35" s="67"/>
    </row>
    <row r="36" spans="2:14" ht="30" customHeight="1">
      <c r="D36" s="81" t="s">
        <v>80</v>
      </c>
      <c r="E36" s="144">
        <f>(J28+I34)*5%</f>
        <v>8890.7951942629497</v>
      </c>
      <c r="F36" s="101" t="s">
        <v>86</v>
      </c>
      <c r="G36" s="101"/>
      <c r="H36" s="89"/>
      <c r="I36" s="67"/>
      <c r="J36" s="72"/>
      <c r="K36" s="73"/>
      <c r="L36" s="73"/>
      <c r="M36" s="73"/>
    </row>
    <row r="37" spans="2:14" ht="9.9499999999999993" customHeight="1">
      <c r="E37" s="87"/>
      <c r="F37" s="75"/>
      <c r="J37" s="76"/>
      <c r="K37" s="73"/>
      <c r="L37" s="73"/>
      <c r="M37" s="73"/>
    </row>
    <row r="38" spans="2:14" ht="30" customHeight="1">
      <c r="D38" s="88" t="s">
        <v>81</v>
      </c>
      <c r="E38" s="87"/>
      <c r="F38" s="75"/>
      <c r="J38" s="76"/>
      <c r="K38" s="73"/>
      <c r="L38" s="73"/>
      <c r="M38" s="73"/>
    </row>
    <row r="39" spans="2:14">
      <c r="D39" s="88" t="s">
        <v>83</v>
      </c>
      <c r="E39" s="74"/>
      <c r="F39" s="75"/>
      <c r="J39" s="77"/>
      <c r="K39" s="73"/>
      <c r="L39" s="73"/>
      <c r="M39" s="73"/>
    </row>
    <row r="40" spans="2:14">
      <c r="D40" s="88" t="s">
        <v>84</v>
      </c>
      <c r="E40" s="74"/>
      <c r="F40" s="75"/>
      <c r="J40" s="77"/>
      <c r="K40" s="73"/>
      <c r="L40" s="73"/>
      <c r="M40" s="73"/>
    </row>
    <row r="41" spans="2:14">
      <c r="D41" s="88" t="s">
        <v>85</v>
      </c>
      <c r="E41" s="74"/>
      <c r="F41" s="75"/>
      <c r="J41" s="77"/>
      <c r="K41" s="73"/>
      <c r="L41" s="73"/>
      <c r="M41" s="73"/>
    </row>
    <row r="42" spans="2:14" ht="9.9499999999999993" customHeight="1">
      <c r="E42" s="74"/>
      <c r="F42" s="75"/>
      <c r="J42" s="77"/>
      <c r="K42" s="73"/>
      <c r="L42" s="73"/>
      <c r="M42" s="73"/>
    </row>
    <row r="43" spans="2:14" ht="30" customHeight="1">
      <c r="D43" s="78" t="s">
        <v>82</v>
      </c>
      <c r="E43" s="47"/>
      <c r="J43" s="73"/>
      <c r="K43" s="73"/>
      <c r="L43" s="73"/>
      <c r="M43" s="73"/>
      <c r="N43" s="79"/>
    </row>
    <row r="44" spans="2:14">
      <c r="D44" s="47" t="s">
        <v>43</v>
      </c>
    </row>
    <row r="45" spans="2:14">
      <c r="D45" s="47" t="s">
        <v>56</v>
      </c>
    </row>
    <row r="46" spans="2:14" ht="24" customHeight="1">
      <c r="D46" s="100" t="s">
        <v>73</v>
      </c>
      <c r="E46" s="100"/>
      <c r="F46" s="100"/>
      <c r="G46" s="100"/>
      <c r="H46" s="100"/>
      <c r="I46" s="100"/>
      <c r="J46" s="100"/>
      <c r="K46" s="80"/>
    </row>
    <row r="47" spans="2:14">
      <c r="D47" s="100"/>
      <c r="E47" s="100"/>
      <c r="F47" s="100"/>
      <c r="G47" s="100"/>
      <c r="H47" s="100"/>
      <c r="I47" s="100"/>
      <c r="J47" s="100"/>
      <c r="K47" s="80"/>
    </row>
    <row r="48" spans="2:14">
      <c r="D48" s="47" t="s">
        <v>44</v>
      </c>
    </row>
    <row r="49" spans="4:4">
      <c r="D49" s="47" t="s">
        <v>92</v>
      </c>
    </row>
    <row r="50" spans="4:4">
      <c r="D50" s="47" t="s">
        <v>87</v>
      </c>
    </row>
  </sheetData>
  <sheetProtection algorithmName="SHA-512" hashValue="kpSPFHvVfjXF0PEoMCQ2am1cXnFMJ6JNRKOI987bKFXvyWTeWOQ4tLYNNlc2EN/U+wtDrNqf+id4SqL3OyacMA==" saltValue="72TYA7IGa8EJndZY4bkrpQ==" spinCount="100000" sheet="1" objects="1" scenarios="1"/>
  <mergeCells count="26">
    <mergeCell ref="B32:B34"/>
    <mergeCell ref="D3:J3"/>
    <mergeCell ref="D4:J4"/>
    <mergeCell ref="D6:J6"/>
    <mergeCell ref="G15:G16"/>
    <mergeCell ref="D20:J20"/>
    <mergeCell ref="B26:B29"/>
    <mergeCell ref="D15:D16"/>
    <mergeCell ref="D18:J18"/>
    <mergeCell ref="B8:B18"/>
    <mergeCell ref="D17:J17"/>
    <mergeCell ref="D2:J2"/>
    <mergeCell ref="D46:J47"/>
    <mergeCell ref="F36:G36"/>
    <mergeCell ref="E8:I8"/>
    <mergeCell ref="E9:I9"/>
    <mergeCell ref="D21:J21"/>
    <mergeCell ref="D24:J24"/>
    <mergeCell ref="D26:D27"/>
    <mergeCell ref="G26:G27"/>
    <mergeCell ref="J26:J27"/>
    <mergeCell ref="D32:E32"/>
    <mergeCell ref="F32:F33"/>
    <mergeCell ref="G32:G33"/>
    <mergeCell ref="H32:H33"/>
    <mergeCell ref="I32:I33"/>
  </mergeCells>
  <hyperlinks>
    <hyperlink ref="D21" r:id="rId1" xr:uid="{00000000-0004-0000-0000-000000000000}"/>
  </hyperlinks>
  <printOptions horizontalCentered="1"/>
  <pageMargins left="0.59055118110236227" right="0.59055118110236227" top="0.59055118110236227" bottom="0.39370078740157483" header="0.31496062992125984" footer="0.31496062992125984"/>
  <pageSetup paperSize="9" scale="59" orientation="landscape" r:id="rId2"/>
  <ignoredErrors>
    <ignoredError sqref="E36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EC924-BA8C-4E33-9765-829B770267AB}">
  <sheetPr>
    <tabColor rgb="FF00B0F0"/>
    <pageSetUpPr fitToPage="1"/>
  </sheetPr>
  <dimension ref="B1:N50"/>
  <sheetViews>
    <sheetView showGridLines="0" tabSelected="1" zoomScale="80" zoomScaleNormal="80" workbookViewId="0">
      <selection activeCell="J28" sqref="J28"/>
    </sheetView>
  </sheetViews>
  <sheetFormatPr defaultColWidth="9.140625" defaultRowHeight="21"/>
  <cols>
    <col min="1" max="1" width="3.7109375" style="38" customWidth="1"/>
    <col min="2" max="2" width="5.7109375" style="38" customWidth="1"/>
    <col min="3" max="3" width="3.7109375" style="38" customWidth="1"/>
    <col min="4" max="7" width="28.7109375" style="38" customWidth="1"/>
    <col min="8" max="8" width="36.7109375" style="38" customWidth="1"/>
    <col min="9" max="9" width="31.28515625" style="38" customWidth="1"/>
    <col min="10" max="10" width="30.7109375" style="38" customWidth="1"/>
    <col min="11" max="12" width="3.7109375" style="38" customWidth="1"/>
    <col min="13" max="14" width="15.140625" style="38" bestFit="1" customWidth="1"/>
    <col min="15" max="16384" width="9.140625" style="38"/>
  </cols>
  <sheetData>
    <row r="1" spans="2:10" ht="9.9499999999999993" customHeight="1"/>
    <row r="2" spans="2:10" ht="23.25">
      <c r="B2" s="39"/>
      <c r="C2" s="39"/>
      <c r="D2" s="99" t="s">
        <v>77</v>
      </c>
      <c r="E2" s="99"/>
      <c r="F2" s="99"/>
      <c r="G2" s="99"/>
      <c r="H2" s="99"/>
      <c r="I2" s="99"/>
      <c r="J2" s="99"/>
    </row>
    <row r="3" spans="2:10" ht="33.6" customHeight="1">
      <c r="D3" s="99" t="s">
        <v>59</v>
      </c>
      <c r="E3" s="99"/>
      <c r="F3" s="99"/>
      <c r="G3" s="99"/>
      <c r="H3" s="99"/>
      <c r="I3" s="99"/>
      <c r="J3" s="99"/>
    </row>
    <row r="4" spans="2:10" ht="23.25">
      <c r="D4" s="111" t="s">
        <v>78</v>
      </c>
      <c r="E4" s="111"/>
      <c r="F4" s="111"/>
      <c r="G4" s="111"/>
      <c r="H4" s="111"/>
      <c r="I4" s="111"/>
      <c r="J4" s="111"/>
    </row>
    <row r="5" spans="2:10" ht="9.9499999999999993" customHeight="1"/>
    <row r="6" spans="2:10">
      <c r="D6" s="112" t="s">
        <v>17</v>
      </c>
      <c r="E6" s="112"/>
      <c r="F6" s="112"/>
      <c r="G6" s="112"/>
      <c r="H6" s="112"/>
      <c r="I6" s="112"/>
      <c r="J6" s="112"/>
    </row>
    <row r="7" spans="2:10" ht="9.9499999999999993" customHeight="1" thickBot="1"/>
    <row r="8" spans="2:10" ht="30" customHeight="1">
      <c r="B8" s="122" t="s">
        <v>45</v>
      </c>
      <c r="D8" s="40" t="s">
        <v>4</v>
      </c>
      <c r="E8" s="102" t="s">
        <v>47</v>
      </c>
      <c r="F8" s="102"/>
      <c r="G8" s="102"/>
      <c r="H8" s="102"/>
      <c r="I8" s="102"/>
      <c r="J8" s="41"/>
    </row>
    <row r="9" spans="2:10" ht="30" customHeight="1">
      <c r="B9" s="122"/>
      <c r="D9" s="42" t="s">
        <v>54</v>
      </c>
      <c r="E9" s="103"/>
      <c r="F9" s="103"/>
      <c r="G9" s="103"/>
      <c r="H9" s="103"/>
      <c r="I9" s="103"/>
      <c r="J9" s="43"/>
    </row>
    <row r="10" spans="2:10" ht="9.9499999999999993" customHeight="1">
      <c r="B10" s="122"/>
      <c r="D10" s="42"/>
      <c r="E10" s="95"/>
      <c r="F10" s="95"/>
      <c r="G10" s="44"/>
      <c r="H10" s="95"/>
      <c r="I10" s="95"/>
      <c r="J10" s="45"/>
    </row>
    <row r="11" spans="2:10" ht="30" customHeight="1">
      <c r="B11" s="122"/>
      <c r="D11" s="42" t="s">
        <v>68</v>
      </c>
      <c r="E11" s="46">
        <v>0</v>
      </c>
      <c r="F11" s="47" t="s">
        <v>48</v>
      </c>
      <c r="G11" s="48" t="s">
        <v>69</v>
      </c>
      <c r="H11" s="49">
        <v>0</v>
      </c>
      <c r="I11" s="47" t="s">
        <v>50</v>
      </c>
      <c r="J11" s="45"/>
    </row>
    <row r="12" spans="2:10" ht="9.9499999999999993" customHeight="1">
      <c r="B12" s="122"/>
      <c r="D12" s="42"/>
      <c r="E12" s="50"/>
      <c r="F12" s="47"/>
      <c r="G12" s="48"/>
      <c r="H12" s="51"/>
      <c r="I12" s="47"/>
      <c r="J12" s="45"/>
    </row>
    <row r="13" spans="2:10" ht="30" customHeight="1">
      <c r="B13" s="122"/>
      <c r="D13" s="42" t="s">
        <v>71</v>
      </c>
      <c r="E13" s="82">
        <f>(E15*H15)</f>
        <v>0</v>
      </c>
      <c r="F13" s="47" t="s">
        <v>49</v>
      </c>
      <c r="G13" s="48" t="s">
        <v>70</v>
      </c>
      <c r="H13" s="52">
        <v>0</v>
      </c>
      <c r="I13" s="47" t="s">
        <v>51</v>
      </c>
      <c r="J13" s="45"/>
    </row>
    <row r="14" spans="2:10" ht="9.9499999999999993" customHeight="1">
      <c r="B14" s="122"/>
      <c r="D14" s="42"/>
      <c r="E14" s="50"/>
      <c r="F14" s="47"/>
      <c r="G14" s="47"/>
      <c r="I14" s="47"/>
      <c r="J14" s="45"/>
    </row>
    <row r="15" spans="2:10" ht="30" customHeight="1">
      <c r="B15" s="122"/>
      <c r="D15" s="117" t="s">
        <v>60</v>
      </c>
      <c r="E15" s="53">
        <v>0</v>
      </c>
      <c r="F15" s="54" t="s">
        <v>89</v>
      </c>
      <c r="G15" s="113" t="s">
        <v>61</v>
      </c>
      <c r="H15" s="55">
        <v>0</v>
      </c>
      <c r="I15" s="54" t="s">
        <v>90</v>
      </c>
      <c r="J15" s="45"/>
    </row>
    <row r="16" spans="2:10" ht="30" customHeight="1">
      <c r="B16" s="122"/>
      <c r="D16" s="118"/>
      <c r="E16" s="50"/>
      <c r="F16" s="56" t="s">
        <v>27</v>
      </c>
      <c r="G16" s="114"/>
      <c r="H16" s="90">
        <v>243658</v>
      </c>
      <c r="I16" s="56" t="s">
        <v>38</v>
      </c>
      <c r="J16" s="45"/>
    </row>
    <row r="17" spans="2:14" ht="30" customHeight="1">
      <c r="B17" s="122"/>
      <c r="D17" s="123" t="s">
        <v>72</v>
      </c>
      <c r="E17" s="124"/>
      <c r="F17" s="124"/>
      <c r="G17" s="124"/>
      <c r="H17" s="124"/>
      <c r="I17" s="124"/>
      <c r="J17" s="125"/>
    </row>
    <row r="18" spans="2:14" ht="30" customHeight="1" thickBot="1">
      <c r="B18" s="122"/>
      <c r="D18" s="119" t="s">
        <v>74</v>
      </c>
      <c r="E18" s="120"/>
      <c r="F18" s="120"/>
      <c r="G18" s="120"/>
      <c r="H18" s="120"/>
      <c r="I18" s="120"/>
      <c r="J18" s="121"/>
    </row>
    <row r="19" spans="2:14" s="58" customFormat="1" ht="9.9499999999999993" customHeight="1">
      <c r="D19" s="59"/>
      <c r="E19" s="60"/>
      <c r="F19" s="61"/>
      <c r="G19" s="62"/>
    </row>
    <row r="20" spans="2:14">
      <c r="D20" s="115" t="s">
        <v>39</v>
      </c>
      <c r="E20" s="115"/>
      <c r="F20" s="115"/>
      <c r="G20" s="115"/>
      <c r="H20" s="115"/>
      <c r="I20" s="115"/>
      <c r="J20" s="115"/>
      <c r="L20" s="63"/>
    </row>
    <row r="21" spans="2:14">
      <c r="D21" s="104" t="s">
        <v>30</v>
      </c>
      <c r="E21" s="104"/>
      <c r="F21" s="104"/>
      <c r="G21" s="104"/>
      <c r="H21" s="104"/>
      <c r="I21" s="104"/>
      <c r="J21" s="104"/>
      <c r="L21" s="63"/>
    </row>
    <row r="22" spans="2:14" ht="9.9499999999999993" customHeight="1">
      <c r="D22" s="96"/>
      <c r="E22" s="96"/>
      <c r="F22" s="96"/>
      <c r="G22" s="96"/>
      <c r="H22" s="96"/>
      <c r="I22" s="96"/>
      <c r="J22" s="96"/>
      <c r="L22" s="63"/>
    </row>
    <row r="23" spans="2:14">
      <c r="J23" s="47" t="s">
        <v>36</v>
      </c>
    </row>
    <row r="24" spans="2:14">
      <c r="D24" s="105" t="s">
        <v>52</v>
      </c>
      <c r="E24" s="105"/>
      <c r="F24" s="105"/>
      <c r="G24" s="105"/>
      <c r="H24" s="105"/>
      <c r="I24" s="105"/>
      <c r="J24" s="105"/>
    </row>
    <row r="25" spans="2:14" ht="9.9499999999999993" customHeight="1"/>
    <row r="26" spans="2:14" s="64" customFormat="1" ht="30" customHeight="1">
      <c r="B26" s="116" t="s">
        <v>53</v>
      </c>
      <c r="D26" s="106" t="s">
        <v>75</v>
      </c>
      <c r="E26" s="65" t="s">
        <v>62</v>
      </c>
      <c r="F26" s="65" t="s">
        <v>63</v>
      </c>
      <c r="G26" s="106" t="s">
        <v>76</v>
      </c>
      <c r="H26" s="65" t="s">
        <v>64</v>
      </c>
      <c r="I26" s="98" t="s">
        <v>94</v>
      </c>
      <c r="J26" s="106" t="s">
        <v>57</v>
      </c>
    </row>
    <row r="27" spans="2:14" s="64" customFormat="1" ht="30" customHeight="1">
      <c r="B27" s="116"/>
      <c r="D27" s="107"/>
      <c r="E27" s="92">
        <v>0.01</v>
      </c>
      <c r="F27" s="92">
        <v>0.1</v>
      </c>
      <c r="G27" s="107"/>
      <c r="H27" s="92">
        <v>0</v>
      </c>
      <c r="I27" s="83" t="s">
        <v>46</v>
      </c>
      <c r="J27" s="107"/>
    </row>
    <row r="28" spans="2:14" s="67" customFormat="1" ht="50.1" customHeight="1">
      <c r="B28" s="116"/>
      <c r="D28" s="141">
        <f>E13*H13</f>
        <v>0</v>
      </c>
      <c r="E28" s="141">
        <f>D28*E27</f>
        <v>0</v>
      </c>
      <c r="F28" s="141">
        <f>D28*F27</f>
        <v>0</v>
      </c>
      <c r="G28" s="141">
        <f>SUM(D28:F28)</f>
        <v>0</v>
      </c>
      <c r="H28" s="141">
        <f>G28*H27</f>
        <v>0</v>
      </c>
      <c r="I28" s="140">
        <v>0</v>
      </c>
      <c r="J28" s="142">
        <f>G28+H28+I28</f>
        <v>0</v>
      </c>
    </row>
    <row r="29" spans="2:14" ht="9.9499999999999993" customHeight="1">
      <c r="B29" s="91"/>
    </row>
    <row r="30" spans="2:14" ht="9.9499999999999993" customHeight="1">
      <c r="D30" s="47"/>
      <c r="E30" s="68"/>
      <c r="F30" s="69"/>
    </row>
    <row r="31" spans="2:14" ht="9.9499999999999993" customHeight="1">
      <c r="D31" s="47"/>
      <c r="E31" s="68"/>
      <c r="F31" s="69"/>
    </row>
    <row r="32" spans="2:14" ht="30" customHeight="1">
      <c r="B32" s="126" t="s">
        <v>65</v>
      </c>
      <c r="D32" s="108" t="s">
        <v>42</v>
      </c>
      <c r="E32" s="108"/>
      <c r="F32" s="108" t="s">
        <v>8</v>
      </c>
      <c r="G32" s="109" t="s">
        <v>66</v>
      </c>
      <c r="H32" s="109" t="s">
        <v>67</v>
      </c>
      <c r="I32" s="127" t="s">
        <v>55</v>
      </c>
      <c r="M32" s="84"/>
      <c r="N32" s="70"/>
    </row>
    <row r="33" spans="2:14" s="64" customFormat="1" ht="30" customHeight="1">
      <c r="B33" s="126"/>
      <c r="D33" s="97" t="s">
        <v>40</v>
      </c>
      <c r="E33" s="97" t="s">
        <v>41</v>
      </c>
      <c r="F33" s="108"/>
      <c r="G33" s="109"/>
      <c r="H33" s="108"/>
      <c r="I33" s="128"/>
      <c r="M33" s="85"/>
      <c r="N33" s="70"/>
    </row>
    <row r="34" spans="2:14" s="64" customFormat="1" ht="50.1" customHeight="1">
      <c r="B34" s="126"/>
      <c r="D34" s="141">
        <f>(E11*H11*1000/100)*H13</f>
        <v>0</v>
      </c>
      <c r="E34" s="141">
        <f>((J28+D34+(D34*10%)+(D34*7.5%))*5%)/(1-(1.175*5%))</f>
        <v>0</v>
      </c>
      <c r="F34" s="141">
        <f>ROUND((D34+E34),3)</f>
        <v>0</v>
      </c>
      <c r="G34" s="141">
        <f>ROUND((F34*10%),3)</f>
        <v>0</v>
      </c>
      <c r="H34" s="141">
        <f>ROUND((F34*7.5%),3)</f>
        <v>0</v>
      </c>
      <c r="I34" s="143">
        <f>+F34+G34+H34</f>
        <v>0</v>
      </c>
      <c r="J34" s="71"/>
      <c r="N34" s="70"/>
    </row>
    <row r="35" spans="2:14" ht="9.9499999999999993" customHeight="1">
      <c r="D35" s="86"/>
      <c r="E35" s="67"/>
      <c r="F35" s="67"/>
      <c r="G35" s="67"/>
      <c r="I35" s="67"/>
    </row>
    <row r="36" spans="2:14" ht="30" customHeight="1">
      <c r="D36" s="81" t="s">
        <v>80</v>
      </c>
      <c r="E36" s="144">
        <f>(J28+I34)*5%</f>
        <v>0</v>
      </c>
      <c r="F36" s="101" t="s">
        <v>86</v>
      </c>
      <c r="G36" s="101"/>
      <c r="H36" s="89"/>
      <c r="I36" s="67"/>
      <c r="J36" s="72"/>
      <c r="K36" s="73"/>
      <c r="L36" s="73"/>
      <c r="M36" s="73"/>
    </row>
    <row r="37" spans="2:14" ht="9.9499999999999993" customHeight="1">
      <c r="E37" s="87"/>
      <c r="F37" s="75"/>
      <c r="J37" s="76"/>
      <c r="K37" s="73"/>
      <c r="L37" s="73"/>
      <c r="M37" s="73"/>
    </row>
    <row r="38" spans="2:14" ht="30" customHeight="1">
      <c r="D38" s="88" t="s">
        <v>81</v>
      </c>
      <c r="E38" s="87"/>
      <c r="F38" s="75"/>
      <c r="J38" s="76"/>
      <c r="K38" s="73"/>
      <c r="L38" s="73"/>
      <c r="M38" s="73"/>
    </row>
    <row r="39" spans="2:14">
      <c r="D39" s="88" t="s">
        <v>83</v>
      </c>
      <c r="E39" s="74"/>
      <c r="F39" s="75"/>
      <c r="J39" s="77"/>
      <c r="K39" s="73"/>
      <c r="L39" s="73"/>
      <c r="M39" s="73"/>
    </row>
    <row r="40" spans="2:14">
      <c r="D40" s="88" t="s">
        <v>84</v>
      </c>
      <c r="E40" s="74"/>
      <c r="F40" s="75"/>
      <c r="J40" s="77"/>
      <c r="K40" s="73"/>
      <c r="L40" s="73"/>
      <c r="M40" s="73"/>
    </row>
    <row r="41" spans="2:14">
      <c r="D41" s="88" t="s">
        <v>85</v>
      </c>
      <c r="E41" s="74"/>
      <c r="F41" s="75"/>
      <c r="J41" s="77"/>
      <c r="K41" s="73"/>
      <c r="L41" s="73"/>
      <c r="M41" s="73"/>
    </row>
    <row r="42" spans="2:14" ht="9.9499999999999993" customHeight="1">
      <c r="E42" s="74"/>
      <c r="F42" s="75"/>
      <c r="J42" s="77"/>
      <c r="K42" s="73"/>
      <c r="L42" s="73"/>
      <c r="M42" s="73"/>
    </row>
    <row r="43" spans="2:14" ht="30" customHeight="1">
      <c r="D43" s="78" t="s">
        <v>82</v>
      </c>
      <c r="E43" s="47"/>
      <c r="J43" s="73"/>
      <c r="K43" s="73"/>
      <c r="L43" s="73"/>
      <c r="M43" s="73"/>
      <c r="N43" s="79"/>
    </row>
    <row r="44" spans="2:14">
      <c r="D44" s="47" t="s">
        <v>43</v>
      </c>
    </row>
    <row r="45" spans="2:14">
      <c r="D45" s="47" t="s">
        <v>56</v>
      </c>
    </row>
    <row r="46" spans="2:14" ht="24" customHeight="1">
      <c r="D46" s="100" t="s">
        <v>73</v>
      </c>
      <c r="E46" s="100"/>
      <c r="F46" s="100"/>
      <c r="G46" s="100"/>
      <c r="H46" s="100"/>
      <c r="I46" s="100"/>
      <c r="J46" s="100"/>
      <c r="K46" s="80"/>
    </row>
    <row r="47" spans="2:14">
      <c r="D47" s="100"/>
      <c r="E47" s="100"/>
      <c r="F47" s="100"/>
      <c r="G47" s="100"/>
      <c r="H47" s="100"/>
      <c r="I47" s="100"/>
      <c r="J47" s="100"/>
      <c r="K47" s="80"/>
    </row>
    <row r="48" spans="2:14">
      <c r="D48" s="47" t="s">
        <v>44</v>
      </c>
    </row>
    <row r="49" spans="4:4">
      <c r="D49" s="47" t="s">
        <v>92</v>
      </c>
    </row>
    <row r="50" spans="4:4">
      <c r="D50" s="47" t="s">
        <v>87</v>
      </c>
    </row>
  </sheetData>
  <sheetProtection algorithmName="SHA-512" hashValue="9j+NnknRHuk5yZdMBMnoTY/VTucu0dO7xd8GbcBYgspZ7dHm+H340IfPpamNtIvr32AHMDyU+MrcE9QtOyBiPw==" saltValue="EOO2nskhK6Yrspq5sVagCQ==" spinCount="100000" sheet="1" objects="1" scenarios="1"/>
  <mergeCells count="26">
    <mergeCell ref="G26:G27"/>
    <mergeCell ref="J26:J27"/>
    <mergeCell ref="F36:G36"/>
    <mergeCell ref="D46:J47"/>
    <mergeCell ref="B32:B34"/>
    <mergeCell ref="D32:E32"/>
    <mergeCell ref="F32:F33"/>
    <mergeCell ref="G32:G33"/>
    <mergeCell ref="H32:H33"/>
    <mergeCell ref="I32:I33"/>
    <mergeCell ref="B26:B28"/>
    <mergeCell ref="D2:J2"/>
    <mergeCell ref="D3:J3"/>
    <mergeCell ref="D4:J4"/>
    <mergeCell ref="D6:J6"/>
    <mergeCell ref="B8:B18"/>
    <mergeCell ref="E8:I8"/>
    <mergeCell ref="E9:I9"/>
    <mergeCell ref="D15:D16"/>
    <mergeCell ref="G15:G16"/>
    <mergeCell ref="D17:J17"/>
    <mergeCell ref="D18:J18"/>
    <mergeCell ref="D20:J20"/>
    <mergeCell ref="D21:J21"/>
    <mergeCell ref="D24:J24"/>
    <mergeCell ref="D26:D27"/>
  </mergeCells>
  <hyperlinks>
    <hyperlink ref="D21" r:id="rId1" xr:uid="{404A5C8A-0A4B-4E1B-A98A-15B8F116FAFB}"/>
  </hyperlinks>
  <printOptions horizontalCentered="1"/>
  <pageMargins left="0.59055118110236227" right="0.59055118110236227" top="0.59055118110236227" bottom="0.39370078740157483" header="0.31496062992125984" footer="0.31496062992125984"/>
  <pageSetup paperSize="9" scale="59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1"/>
  <sheetViews>
    <sheetView showGridLines="0" workbookViewId="0">
      <selection activeCell="I11" sqref="I11"/>
    </sheetView>
  </sheetViews>
  <sheetFormatPr defaultColWidth="9.140625" defaultRowHeight="24"/>
  <cols>
    <col min="1" max="1" width="5.7109375" style="3" customWidth="1"/>
    <col min="2" max="6" width="25.7109375" style="3" customWidth="1"/>
    <col min="7" max="7" width="30.7109375" style="3" customWidth="1"/>
    <col min="8" max="8" width="5.7109375" style="3" customWidth="1"/>
    <col min="9" max="16384" width="9.140625" style="3"/>
  </cols>
  <sheetData>
    <row r="1" spans="2:9" ht="9.9499999999999993" customHeight="1"/>
    <row r="2" spans="2:9" ht="27">
      <c r="B2" s="129" t="s">
        <v>26</v>
      </c>
      <c r="C2" s="129"/>
      <c r="D2" s="129"/>
      <c r="E2" s="129"/>
      <c r="F2" s="129"/>
      <c r="G2" s="129"/>
    </row>
    <row r="3" spans="2:9" ht="9.9499999999999993" customHeight="1"/>
    <row r="4" spans="2:9">
      <c r="B4" s="134" t="s">
        <v>17</v>
      </c>
      <c r="C4" s="134"/>
      <c r="D4" s="134"/>
      <c r="E4" s="134"/>
      <c r="F4" s="134"/>
      <c r="G4" s="134"/>
    </row>
    <row r="5" spans="2:9" ht="9.9499999999999993" customHeight="1"/>
    <row r="6" spans="2:9">
      <c r="B6" s="5" t="s">
        <v>4</v>
      </c>
      <c r="C6" s="139" t="s">
        <v>29</v>
      </c>
      <c r="D6" s="139"/>
      <c r="E6" s="139"/>
      <c r="F6" s="139"/>
      <c r="G6" s="139"/>
    </row>
    <row r="7" spans="2:9" ht="24" customHeight="1">
      <c r="B7" s="5"/>
      <c r="C7" s="138" t="s">
        <v>32</v>
      </c>
      <c r="D7" s="138"/>
      <c r="E7" s="138"/>
      <c r="F7" s="138"/>
      <c r="G7" s="138"/>
    </row>
    <row r="8" spans="2:9" ht="9.9499999999999993" customHeight="1">
      <c r="B8" s="5"/>
      <c r="C8" s="4"/>
      <c r="D8" s="4"/>
      <c r="E8" s="5"/>
      <c r="F8" s="4"/>
    </row>
    <row r="9" spans="2:9">
      <c r="B9" s="5" t="s">
        <v>0</v>
      </c>
      <c r="C9" s="20">
        <v>13.5</v>
      </c>
      <c r="D9" s="3" t="s">
        <v>5</v>
      </c>
      <c r="E9" s="5" t="s">
        <v>1</v>
      </c>
      <c r="F9" s="19">
        <v>0.75</v>
      </c>
      <c r="G9" s="3" t="s">
        <v>9</v>
      </c>
    </row>
    <row r="10" spans="2:9" ht="9.9499999999999993" customHeight="1">
      <c r="B10" s="5"/>
      <c r="C10" s="6"/>
      <c r="E10" s="5"/>
      <c r="F10" s="7"/>
    </row>
    <row r="11" spans="2:9">
      <c r="B11" s="5" t="s">
        <v>18</v>
      </c>
      <c r="C11" s="30">
        <f>(C13*F13)*F11</f>
        <v>29517.675000000003</v>
      </c>
      <c r="D11" s="3" t="s">
        <v>19</v>
      </c>
      <c r="E11" s="5" t="s">
        <v>2</v>
      </c>
      <c r="F11" s="18">
        <v>5</v>
      </c>
      <c r="G11" s="3" t="s">
        <v>7</v>
      </c>
    </row>
    <row r="12" spans="2:9" ht="9.9499999999999993" customHeight="1">
      <c r="B12" s="5"/>
      <c r="C12" s="6"/>
    </row>
    <row r="13" spans="2:9">
      <c r="B13" s="25" t="s">
        <v>34</v>
      </c>
      <c r="C13" s="29">
        <v>165</v>
      </c>
      <c r="D13" s="26" t="s">
        <v>33</v>
      </c>
      <c r="E13" s="130" t="s">
        <v>28</v>
      </c>
      <c r="F13" s="28">
        <v>35.779000000000003</v>
      </c>
      <c r="G13" s="26" t="s">
        <v>35</v>
      </c>
    </row>
    <row r="14" spans="2:9">
      <c r="B14" s="5"/>
      <c r="C14" s="6"/>
      <c r="D14" s="10" t="s">
        <v>27</v>
      </c>
      <c r="E14" s="131"/>
      <c r="F14" s="27">
        <v>243650</v>
      </c>
      <c r="G14" s="10" t="s">
        <v>27</v>
      </c>
    </row>
    <row r="15" spans="2:9" s="13" customFormat="1" ht="15">
      <c r="B15" s="14"/>
      <c r="C15" s="15"/>
      <c r="D15" s="16"/>
      <c r="E15" s="17"/>
    </row>
    <row r="16" spans="2:9">
      <c r="B16" s="136" t="s">
        <v>31</v>
      </c>
      <c r="C16" s="136"/>
      <c r="D16" s="136"/>
      <c r="E16" s="136"/>
      <c r="F16" s="136"/>
      <c r="G16" s="136"/>
      <c r="I16" s="12"/>
    </row>
    <row r="17" spans="2:11">
      <c r="B17" s="137" t="s">
        <v>30</v>
      </c>
      <c r="C17" s="137"/>
      <c r="D17" s="137"/>
      <c r="E17" s="137"/>
      <c r="F17" s="137"/>
      <c r="G17" s="137"/>
      <c r="I17" s="12"/>
    </row>
    <row r="18" spans="2:11" ht="9.9499999999999993" customHeight="1">
      <c r="B18" s="24"/>
      <c r="C18" s="24"/>
      <c r="D18" s="24"/>
      <c r="E18" s="24"/>
      <c r="F18" s="24"/>
      <c r="G18" s="24"/>
      <c r="I18" s="12"/>
    </row>
    <row r="19" spans="2:11">
      <c r="G19" s="11" t="s">
        <v>36</v>
      </c>
    </row>
    <row r="20" spans="2:11">
      <c r="B20" s="135" t="s">
        <v>20</v>
      </c>
      <c r="C20" s="135"/>
      <c r="D20" s="135"/>
      <c r="E20" s="135"/>
      <c r="F20" s="135"/>
      <c r="G20" s="135"/>
    </row>
    <row r="21" spans="2:11" ht="9.9499999999999993" customHeight="1"/>
    <row r="22" spans="2:11" s="2" customFormat="1" ht="48.75" customHeight="1">
      <c r="B22" s="21" t="s">
        <v>25</v>
      </c>
      <c r="C22" s="21" t="s">
        <v>24</v>
      </c>
      <c r="D22" s="21" t="s">
        <v>23</v>
      </c>
      <c r="E22" s="21" t="s">
        <v>22</v>
      </c>
      <c r="F22" s="21" t="s">
        <v>21</v>
      </c>
      <c r="G22" s="21" t="s">
        <v>37</v>
      </c>
    </row>
    <row r="23" spans="2:11" s="2" customFormat="1" hidden="1">
      <c r="B23" s="37"/>
      <c r="C23" s="22">
        <v>0.01</v>
      </c>
      <c r="D23" s="22">
        <v>0.1</v>
      </c>
      <c r="E23" s="37"/>
      <c r="F23" s="22">
        <v>0</v>
      </c>
      <c r="G23" s="37"/>
    </row>
    <row r="24" spans="2:11" s="1" customFormat="1" ht="39.950000000000003" customHeight="1">
      <c r="B24" s="31">
        <f>C11*F11</f>
        <v>147588.375</v>
      </c>
      <c r="C24" s="31">
        <f>B24*C23</f>
        <v>1475.88375</v>
      </c>
      <c r="D24" s="31">
        <f>B24*D23</f>
        <v>14758.837500000001</v>
      </c>
      <c r="E24" s="31">
        <f>SUM(B24:D24)</f>
        <v>163823.09625</v>
      </c>
      <c r="F24" s="31">
        <f>E24*F23</f>
        <v>0</v>
      </c>
      <c r="G24" s="31">
        <f>E24+F24</f>
        <v>163823.09625</v>
      </c>
    </row>
    <row r="26" spans="2:11" ht="30" customHeight="1">
      <c r="B26" s="133" t="s">
        <v>14</v>
      </c>
      <c r="C26" s="133"/>
      <c r="D26" s="133" t="s">
        <v>8</v>
      </c>
      <c r="E26" s="133" t="s">
        <v>3</v>
      </c>
      <c r="F26" s="133" t="s">
        <v>6</v>
      </c>
      <c r="G26" s="133" t="s">
        <v>10</v>
      </c>
      <c r="K26" s="36">
        <v>0</v>
      </c>
    </row>
    <row r="27" spans="2:11" s="2" customFormat="1" ht="30" customHeight="1">
      <c r="B27" s="23" t="s">
        <v>16</v>
      </c>
      <c r="C27" s="23" t="s">
        <v>15</v>
      </c>
      <c r="D27" s="133"/>
      <c r="E27" s="133"/>
      <c r="F27" s="133"/>
      <c r="G27" s="133"/>
      <c r="K27" s="36">
        <v>0.05</v>
      </c>
    </row>
    <row r="28" spans="2:11" s="2" customFormat="1" ht="39.950000000000003" customHeight="1">
      <c r="B28" s="31">
        <f>(C9*F9*1000/100)*F11</f>
        <v>506.25</v>
      </c>
      <c r="C28" s="31">
        <f>((B24+C24+D24+B28+(B28*10%)+(B28*7.5%))*5%)/(1-(1.175*5%))</f>
        <v>8734.0207171314742</v>
      </c>
      <c r="D28" s="31">
        <f>B28+C28</f>
        <v>9240.2707171314742</v>
      </c>
      <c r="E28" s="31">
        <f>D28*10%</f>
        <v>924.02707171314751</v>
      </c>
      <c r="F28" s="31">
        <f>D28*7.5%</f>
        <v>693.02030378486052</v>
      </c>
      <c r="G28" s="32">
        <f>B28+C28+E28+F28</f>
        <v>10857.318092629483</v>
      </c>
      <c r="K28" s="36">
        <v>0.1</v>
      </c>
    </row>
    <row r="29" spans="2:11" ht="9.9499999999999993" customHeight="1">
      <c r="C29" s="1"/>
      <c r="D29" s="1"/>
      <c r="E29" s="1"/>
      <c r="G29" s="8"/>
    </row>
    <row r="30" spans="2:11" ht="30" customHeight="1">
      <c r="B30" s="9" t="s">
        <v>12</v>
      </c>
      <c r="C30" s="33">
        <f>G31*5%</f>
        <v>8734.0207171314742</v>
      </c>
      <c r="D30" s="132" t="s">
        <v>13</v>
      </c>
      <c r="E30" s="132"/>
      <c r="G30" s="23" t="s">
        <v>11</v>
      </c>
    </row>
    <row r="31" spans="2:11" ht="39.950000000000003" customHeight="1">
      <c r="C31" s="35">
        <f>C28-C30</f>
        <v>0</v>
      </c>
      <c r="D31" s="11" t="str">
        <f>IF($C$28=$C$30,"ถูกต้อง","ไม่ถูกต้อง")</f>
        <v>ถูกต้อง</v>
      </c>
      <c r="G31" s="34">
        <f>G24+G28</f>
        <v>174680.41434262949</v>
      </c>
    </row>
  </sheetData>
  <mergeCells count="14">
    <mergeCell ref="B2:G2"/>
    <mergeCell ref="E13:E14"/>
    <mergeCell ref="D30:E30"/>
    <mergeCell ref="B26:C26"/>
    <mergeCell ref="B4:G4"/>
    <mergeCell ref="B20:G20"/>
    <mergeCell ref="D26:D27"/>
    <mergeCell ref="E26:E27"/>
    <mergeCell ref="F26:F27"/>
    <mergeCell ref="G26:G27"/>
    <mergeCell ref="B16:G16"/>
    <mergeCell ref="B17:G17"/>
    <mergeCell ref="C7:G7"/>
    <mergeCell ref="C6:G6"/>
  </mergeCells>
  <conditionalFormatting sqref="D31">
    <cfRule type="iconSet" priority="1">
      <iconSet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F23" xr:uid="{00000000-0002-0000-0200-000000000000}">
      <formula1>$K$26:$K$28</formula1>
    </dataValidation>
  </dataValidations>
  <hyperlinks>
    <hyperlink ref="B17" r:id="rId1" xr:uid="{00000000-0004-0000-02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11" sqref="I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ตัวอย่างการคำนวณ</vt:lpstr>
      <vt:lpstr>การคำนวณภาษีสรรพสามิต</vt:lpstr>
      <vt:lpstr>ไวน์</vt:lpstr>
      <vt:lpstr>Data</vt:lpstr>
      <vt:lpstr>การคำนวณภาษีสรรพสามิต!Print_Area</vt:lpstr>
      <vt:lpstr>ตัวอย่างการคำนวณ!Print_Area</vt:lpstr>
      <vt:lpstr>ไวน์!Print_Area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2024-02-07T08:02:14Z</cp:lastPrinted>
  <dcterms:created xsi:type="dcterms:W3CDTF">2024-02-06T02:53:00Z</dcterms:created>
  <dcterms:modified xsi:type="dcterms:W3CDTF">2024-02-19T08:07:10Z</dcterms:modified>
</cp:coreProperties>
</file>